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НТ\Site\doc\acts_rk\"/>
    </mc:Choice>
  </mc:AlternateContent>
  <bookViews>
    <workbookView xWindow="0" yWindow="0" windowWidth="23040" windowHeight="9192" activeTab="1"/>
  </bookViews>
  <sheets>
    <sheet name="СВОДНАЯ ПО ОТЧЕТАМ РК" sheetId="2" r:id="rId1"/>
    <sheet name="ФОТ" sheetId="3" r:id="rId2"/>
    <sheet name="Статьи сметы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3" l="1"/>
  <c r="L38" i="3" s="1"/>
  <c r="E37" i="3"/>
  <c r="G34" i="3"/>
  <c r="K37" i="3"/>
  <c r="K38" i="3"/>
  <c r="I34" i="3"/>
  <c r="K33" i="3"/>
  <c r="L33" i="3" s="1"/>
  <c r="L28" i="3"/>
  <c r="L24" i="3"/>
  <c r="I22" i="3"/>
  <c r="L22" i="3" s="1"/>
  <c r="G22" i="3"/>
  <c r="E22" i="3"/>
  <c r="I20" i="3"/>
  <c r="L20" i="3" s="1"/>
  <c r="G20" i="3"/>
  <c r="E20" i="3"/>
  <c r="C34" i="3"/>
  <c r="C33" i="3"/>
  <c r="I14" i="3"/>
  <c r="I13" i="3"/>
  <c r="I12" i="3"/>
  <c r="I11" i="3"/>
  <c r="I10" i="3"/>
  <c r="G13" i="3"/>
  <c r="G12" i="3"/>
  <c r="G11" i="3"/>
  <c r="G10" i="3"/>
  <c r="C31" i="3"/>
  <c r="L31" i="3" s="1"/>
  <c r="U13" i="3"/>
  <c r="S13" i="3"/>
  <c r="Q13" i="3"/>
  <c r="O13" i="3"/>
  <c r="U12" i="3"/>
  <c r="S12" i="3"/>
  <c r="Q12" i="3"/>
  <c r="O12" i="3"/>
  <c r="U11" i="3"/>
  <c r="S11" i="3"/>
  <c r="Q11" i="3"/>
  <c r="O11" i="3"/>
  <c r="U10" i="3"/>
  <c r="S10" i="3"/>
  <c r="Q10" i="3"/>
  <c r="O10" i="3"/>
  <c r="M13" i="3"/>
  <c r="K13" i="3"/>
  <c r="M12" i="3"/>
  <c r="K12" i="3"/>
  <c r="M11" i="3"/>
  <c r="K11" i="3"/>
  <c r="M10" i="3"/>
  <c r="K10" i="3"/>
  <c r="E13" i="3"/>
  <c r="E12" i="3"/>
  <c r="E11" i="3"/>
  <c r="E10" i="3"/>
  <c r="C13" i="3"/>
  <c r="C12" i="3"/>
  <c r="C11" i="3"/>
  <c r="C10" i="3"/>
  <c r="U6" i="3"/>
  <c r="U5" i="3"/>
  <c r="U4" i="3"/>
  <c r="U3" i="3"/>
  <c r="C28" i="3"/>
  <c r="L29" i="3" s="1"/>
  <c r="C27" i="3"/>
  <c r="L27" i="3" s="1"/>
  <c r="C26" i="3"/>
  <c r="L26" i="3" s="1"/>
  <c r="C25" i="3"/>
  <c r="L25" i="3" s="1"/>
  <c r="C24" i="3"/>
  <c r="C22" i="3"/>
  <c r="C20" i="3"/>
  <c r="S6" i="3"/>
  <c r="S5" i="3"/>
  <c r="S4" i="3"/>
  <c r="S3" i="3"/>
  <c r="Q5" i="3"/>
  <c r="Q4" i="3"/>
  <c r="Q6" i="3"/>
  <c r="Q3" i="3"/>
  <c r="C6" i="3"/>
  <c r="C5" i="3"/>
  <c r="C4" i="3"/>
  <c r="C3" i="3"/>
  <c r="E5" i="3"/>
  <c r="E6" i="3"/>
  <c r="O6" i="3"/>
  <c r="O5" i="3"/>
  <c r="O4" i="3"/>
  <c r="O3" i="3"/>
  <c r="M6" i="3"/>
  <c r="M5" i="3"/>
  <c r="M4" i="3"/>
  <c r="M3" i="3"/>
  <c r="K6" i="3"/>
  <c r="K5" i="3"/>
  <c r="K4" i="3"/>
  <c r="K3" i="3"/>
  <c r="I6" i="3"/>
  <c r="I5" i="3"/>
  <c r="I4" i="3"/>
  <c r="I3" i="3"/>
  <c r="G5" i="3"/>
  <c r="G4" i="3"/>
  <c r="G6" i="3"/>
  <c r="G3" i="3"/>
  <c r="E4" i="3"/>
  <c r="E3" i="3"/>
  <c r="L37" i="3" l="1"/>
  <c r="M43" i="2"/>
  <c r="Q43" i="2"/>
  <c r="Q40" i="2"/>
  <c r="Q39" i="2"/>
  <c r="M40" i="2"/>
  <c r="M39" i="2"/>
  <c r="M38" i="2"/>
  <c r="K40" i="2"/>
  <c r="K39" i="2"/>
  <c r="E41" i="2"/>
  <c r="E40" i="2"/>
  <c r="E39" i="2"/>
  <c r="C41" i="2"/>
  <c r="C40" i="2"/>
  <c r="C39" i="2"/>
  <c r="F33" i="2"/>
  <c r="H33" i="2"/>
  <c r="N33" i="2"/>
  <c r="Q23" i="2"/>
  <c r="M23" i="2"/>
  <c r="M30" i="2"/>
  <c r="L24" i="2" s="1"/>
  <c r="L31" i="2" s="1"/>
  <c r="L13" i="2"/>
  <c r="L6" i="2"/>
  <c r="L14" i="2" s="1"/>
  <c r="L33" i="2" s="1"/>
  <c r="M41" i="2" l="1"/>
  <c r="M42" i="2" s="1"/>
  <c r="L32" i="2"/>
  <c r="L34" i="2"/>
  <c r="J13" i="2"/>
  <c r="J14" i="2" s="1"/>
  <c r="J33" i="2" l="1"/>
  <c r="K38" i="2"/>
  <c r="F34" i="2"/>
  <c r="H34" i="2"/>
  <c r="N34" i="2"/>
  <c r="Q30" i="2"/>
  <c r="P24" i="2" s="1"/>
  <c r="K23" i="2"/>
  <c r="K30" i="2"/>
  <c r="J24" i="2" s="1"/>
  <c r="P13" i="2"/>
  <c r="P14" i="2" s="1"/>
  <c r="E30" i="2"/>
  <c r="C23" i="2"/>
  <c r="E23" i="2"/>
  <c r="D31" i="2"/>
  <c r="D34" i="2" s="1"/>
  <c r="B13" i="2"/>
  <c r="D14" i="2"/>
  <c r="D13" i="2"/>
  <c r="B31" i="2"/>
  <c r="B34" i="2" s="1"/>
  <c r="C21" i="1"/>
  <c r="C24" i="1"/>
  <c r="C23" i="1"/>
  <c r="C20" i="1"/>
  <c r="P31" i="2" l="1"/>
  <c r="P34" i="2" s="1"/>
  <c r="Q41" i="2"/>
  <c r="J31" i="2"/>
  <c r="J32" i="2" s="1"/>
  <c r="K41" i="2"/>
  <c r="K42" i="2" s="1"/>
  <c r="D33" i="2"/>
  <c r="E38" i="2"/>
  <c r="E42" i="2" s="1"/>
  <c r="Q38" i="2"/>
  <c r="Q42" i="2" s="1"/>
  <c r="P33" i="2"/>
  <c r="P32" i="2"/>
  <c r="D32" i="2"/>
  <c r="B6" i="2" s="1"/>
  <c r="B14" i="2" s="1"/>
  <c r="B32" i="2" l="1"/>
  <c r="C38" i="2"/>
  <c r="C42" i="2" s="1"/>
  <c r="B33" i="2"/>
  <c r="J34" i="2"/>
</calcChain>
</file>

<file path=xl/sharedStrings.xml><?xml version="1.0" encoding="utf-8"?>
<sst xmlns="http://schemas.openxmlformats.org/spreadsheetml/2006/main" count="235" uniqueCount="101">
  <si>
    <t>Членские взносы</t>
  </si>
  <si>
    <t>Электричество</t>
  </si>
  <si>
    <t>Фонд оплаты труда</t>
  </si>
  <si>
    <t>Председатель</t>
  </si>
  <si>
    <t>Бухгалтер</t>
  </si>
  <si>
    <t xml:space="preserve">Приход </t>
  </si>
  <si>
    <t>Взносы в фонды</t>
  </si>
  <si>
    <t>Земельный налог</t>
  </si>
  <si>
    <t>Налог по УСН (Упрощенной Системе Налогообложения)</t>
  </si>
  <si>
    <t>Вывоз ТБО (Твердых Бытовых Отходов)</t>
  </si>
  <si>
    <t xml:space="preserve">Земельный налог на ЗОП (Земли Общего Пользования) </t>
  </si>
  <si>
    <t>Ремонт дорог работа</t>
  </si>
  <si>
    <t>Ремонт дорог материалы</t>
  </si>
  <si>
    <t>Канцелярские товары</t>
  </si>
  <si>
    <t>Компенсация транспортных расходов (бензин, проезд)</t>
  </si>
  <si>
    <t>Покос травы</t>
  </si>
  <si>
    <t xml:space="preserve">Чистка снега </t>
  </si>
  <si>
    <t>Ремонт электрохозяйства</t>
  </si>
  <si>
    <t>Правка электростолбов</t>
  </si>
  <si>
    <t>Банковские услуги</t>
  </si>
  <si>
    <t>Оплата прогдаммы для сдачи налоговой отчетности</t>
  </si>
  <si>
    <t>Электрик</t>
  </si>
  <si>
    <t>В месяц</t>
  </si>
  <si>
    <t>В год</t>
  </si>
  <si>
    <t>Заработная плата</t>
  </si>
  <si>
    <t>Выплаты по расходным ордерам</t>
  </si>
  <si>
    <t>Остаток с прошлого периода</t>
  </si>
  <si>
    <t>Итого собрали за год</t>
  </si>
  <si>
    <t>Сторож (зима)</t>
  </si>
  <si>
    <t>Покос + мусор</t>
  </si>
  <si>
    <t>Итого расходы за год:</t>
  </si>
  <si>
    <t>Оплата электроэнергии поставщику</t>
  </si>
  <si>
    <t>Итого ЗП:</t>
  </si>
  <si>
    <t>?????</t>
  </si>
  <si>
    <t>Вывоз ТБО</t>
  </si>
  <si>
    <t>Итого по РКО:</t>
  </si>
  <si>
    <t>Целевой на ремонт дорог</t>
  </si>
  <si>
    <t>---</t>
  </si>
  <si>
    <t>На налог на ОЗП</t>
  </si>
  <si>
    <t>Обустройство территории, обслуживание электросети</t>
  </si>
  <si>
    <t>Кадастровые работы по ЗОП, выход в Суд</t>
  </si>
  <si>
    <t xml:space="preserve">Разное </t>
  </si>
  <si>
    <t>2018/17</t>
  </si>
  <si>
    <t>2019/18</t>
  </si>
  <si>
    <t>2017/16</t>
  </si>
  <si>
    <t>2016/15</t>
  </si>
  <si>
    <t>2015/14</t>
  </si>
  <si>
    <t>2014/13</t>
  </si>
  <si>
    <t>2013/12</t>
  </si>
  <si>
    <t>2012/11</t>
  </si>
  <si>
    <t>НЕТ построчного перечисления  целевых трат, в отчете одна суммарная строка</t>
  </si>
  <si>
    <t>Ремонт электрощитовой</t>
  </si>
  <si>
    <t>Председатель ПП на тот момент</t>
  </si>
  <si>
    <t>Соколов А.Б.</t>
  </si>
  <si>
    <t>Козлов К.Н.</t>
  </si>
  <si>
    <t>Комментарий</t>
  </si>
  <si>
    <t>За подключение новых садоводов к эл-ву</t>
  </si>
  <si>
    <t>Итого остаток в кассе на конец отчетного года:</t>
  </si>
  <si>
    <t>Служебные расходы + декларация</t>
  </si>
  <si>
    <t>СВОДНАЯ ТАБЛИЦА  ОТЧЕТОВ РЕВИЗИОННОЙ КОМИССИ</t>
  </si>
  <si>
    <t>вкючено в верней строке</t>
  </si>
  <si>
    <t>ПРИХОД ДЕНЕГ ОТ САДОВОДОВ</t>
  </si>
  <si>
    <t>Поддержка сайта СНТ</t>
  </si>
  <si>
    <t>Сторож/убока/покос</t>
  </si>
  <si>
    <t xml:space="preserve">Судебные издержки </t>
  </si>
  <si>
    <t>?</t>
  </si>
  <si>
    <t>Расход за год без учета оплаты электроэнергии</t>
  </si>
  <si>
    <t>Мусор</t>
  </si>
  <si>
    <t>Сбор взносов за год без учет оплаты за электричество</t>
  </si>
  <si>
    <t>электричество</t>
  </si>
  <si>
    <t>Собрали всего</t>
  </si>
  <si>
    <t>ЗП</t>
  </si>
  <si>
    <t>Расходы</t>
  </si>
  <si>
    <t>остаток</t>
  </si>
  <si>
    <t>Межевание</t>
  </si>
  <si>
    <t xml:space="preserve">Межевание </t>
  </si>
  <si>
    <t>РАСХОД ДЕНЕДНЫХ СРЕДСТВ</t>
  </si>
  <si>
    <t>Положили 4 плиты у пруда</t>
  </si>
  <si>
    <t>За освещение главной дороги СНТ "Спутник"</t>
  </si>
  <si>
    <t>Обустройство места под контейнеры , положили 1 плиту на гл. дорогу</t>
  </si>
  <si>
    <t>Сумма на ЗП в отчете не согласуется если посчитать построчно. Также общая сумма по расходникам отличается на 85 000 руб, если считать построчно. Налоги не платили.</t>
  </si>
  <si>
    <t>ЗП это премии уходящим председателю Козлову и бухгалтеру Шишкину. Электрику не платили? Разве за мусор не платили? А света сожгли на 60 000? Видимо, все перепутано. Налоги не платили.</t>
  </si>
  <si>
    <t>Оплата налога за ЗОП</t>
  </si>
  <si>
    <t>Оплата налога  за ЗОП</t>
  </si>
  <si>
    <t>Налоги не платили. ЗП не сходится, не точный расчит по принятой смете. Выбрали на ОС Пред. Правл. Соколова А.Б. На суд 95 000,</t>
  </si>
  <si>
    <t>Деньги потрачены впустую на проигранный суд. Обратите внимание: жили в "притык". В кассе на начало года - и в конце минус.  ЗП также не разбита построчно. Налог на землю оплатили на большую сумму чем собрали на его оплату.</t>
  </si>
  <si>
    <t>Дата Акта ревизионной комиссии</t>
  </si>
  <si>
    <t>Членские взносы, мусор, налог на землю (всё замешено вместе в отчете Соколова)</t>
  </si>
  <si>
    <t>Итого собрано взносов за год с учетом электроэнергии и остатка с прошлого года</t>
  </si>
  <si>
    <t>Оплата за электроэнергию садоводами</t>
  </si>
  <si>
    <t>Сторож</t>
  </si>
  <si>
    <t>месяц</t>
  </si>
  <si>
    <t>год</t>
  </si>
  <si>
    <t>ФОТ</t>
  </si>
  <si>
    <t>за год</t>
  </si>
  <si>
    <t>Сторож (6 мес)</t>
  </si>
  <si>
    <t>Мусор (6 мес)</t>
  </si>
  <si>
    <t>ПОКА У МЕНЯ ЕЩЕ НЕТ ДАННЫХ ПО РАЗМЕРУ ОПЛАТЫ ТРУДА  С 2014 года</t>
  </si>
  <si>
    <t>ВОЗМОЖНЫЕ СТАТЬИ РАСХОДОВ ПРИХОДНО РАСХОДНОЙ СМЕТЫ СНТ</t>
  </si>
  <si>
    <t>НЕТ построчного перечисления  целевых трат, в отчете одна суммарная строка, Нет Авансового отчета. Сумма ЗП не сходится с расчетной. Не забрал ПП? Как такая сумма могла остаться в кассе, кривой отчет? Налоги не платили.</t>
  </si>
  <si>
    <t>ФОНД ОПЛАТЫ ТРУДА СНТ АПЕКС С 2000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</si>
</sst>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9" tint="-0.499984740745262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i/>
      <sz val="11"/>
      <color theme="1"/>
      <name val="Agency FB"/>
      <family val="2"/>
    </font>
    <font>
      <b/>
      <sz val="14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i/>
      <sz val="14"/>
      <color theme="0"/>
      <name val="Calibri"/>
      <family val="2"/>
      <charset val="204"/>
      <scheme val="minor"/>
    </font>
    <font>
      <b/>
      <i/>
      <sz val="11"/>
      <color theme="0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i/>
      <sz val="14"/>
      <color rgb="FF002060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A4D44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1" fillId="0" borderId="0" xfId="0" applyFont="1"/>
    <xf numFmtId="4" fontId="0" fillId="4" borderId="1" xfId="0" applyNumberFormat="1" applyFill="1" applyBorder="1"/>
    <xf numFmtId="4" fontId="0" fillId="0" borderId="1" xfId="0" applyNumberFormat="1" applyBorder="1"/>
    <xf numFmtId="4" fontId="0" fillId="0" borderId="0" xfId="0" applyNumberFormat="1"/>
    <xf numFmtId="4" fontId="2" fillId="0" borderId="1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0" fillId="7" borderId="1" xfId="0" applyNumberFormat="1" applyFill="1" applyBorder="1"/>
    <xf numFmtId="4" fontId="0" fillId="7" borderId="0" xfId="0" applyNumberFormat="1" applyFill="1"/>
    <xf numFmtId="4" fontId="0" fillId="0" borderId="1" xfId="0" applyNumberFormat="1" applyBorder="1" applyAlignment="1">
      <alignment horizontal="left"/>
    </xf>
    <xf numFmtId="4" fontId="0" fillId="0" borderId="5" xfId="0" applyNumberFormat="1" applyBorder="1" applyAlignment="1"/>
    <xf numFmtId="4" fontId="0" fillId="0" borderId="1" xfId="0" applyNumberFormat="1" applyBorder="1" applyAlignment="1">
      <alignment horizontal="left" vertical="top" wrapText="1"/>
    </xf>
    <xf numFmtId="4" fontId="0" fillId="0" borderId="6" xfId="0" applyNumberFormat="1" applyBorder="1" applyAlignment="1"/>
    <xf numFmtId="4" fontId="1" fillId="9" borderId="1" xfId="0" applyNumberFormat="1" applyFont="1" applyFill="1" applyBorder="1"/>
    <xf numFmtId="4" fontId="1" fillId="9" borderId="0" xfId="0" applyNumberFormat="1" applyFont="1" applyFill="1"/>
    <xf numFmtId="4" fontId="0" fillId="0" borderId="0" xfId="0" applyNumberFormat="1" applyAlignment="1">
      <alignment horizontal="center"/>
    </xf>
    <xf numFmtId="4" fontId="4" fillId="2" borderId="1" xfId="0" applyNumberFormat="1" applyFont="1" applyFill="1" applyBorder="1" applyAlignment="1">
      <alignment horizontal="left" vertical="top" wrapText="1"/>
    </xf>
    <xf numFmtId="0" fontId="1" fillId="4" borderId="1" xfId="0" applyNumberFormat="1" applyFont="1" applyFill="1" applyBorder="1"/>
    <xf numFmtId="0" fontId="1" fillId="4" borderId="0" xfId="0" applyNumberFormat="1" applyFont="1" applyFill="1"/>
    <xf numFmtId="4" fontId="5" fillId="0" borderId="1" xfId="0" applyNumberFormat="1" applyFont="1" applyBorder="1"/>
    <xf numFmtId="4" fontId="5" fillId="0" borderId="0" xfId="0" applyNumberFormat="1" applyFont="1"/>
    <xf numFmtId="4" fontId="0" fillId="0" borderId="1" xfId="0" applyNumberForma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0" fillId="5" borderId="1" xfId="0" applyNumberFormat="1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4" fontId="0" fillId="0" borderId="1" xfId="0" applyNumberFormat="1" applyBorder="1" applyAlignment="1">
      <alignment horizontal="left" vertical="center"/>
    </xf>
    <xf numFmtId="4" fontId="0" fillId="0" borderId="1" xfId="0" applyNumberFormat="1" applyBorder="1" applyAlignment="1">
      <alignment horizontal="left" vertical="center" wrapText="1"/>
    </xf>
    <xf numFmtId="4" fontId="0" fillId="3" borderId="1" xfId="0" applyNumberForma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9" xfId="0" applyNumberFormat="1" applyBorder="1"/>
    <xf numFmtId="4" fontId="0" fillId="0" borderId="11" xfId="0" applyNumberFormat="1" applyBorder="1"/>
    <xf numFmtId="4" fontId="0" fillId="0" borderId="7" xfId="0" applyNumberFormat="1" applyBorder="1"/>
    <xf numFmtId="4" fontId="0" fillId="0" borderId="8" xfId="0" applyNumberFormat="1" applyBorder="1"/>
    <xf numFmtId="4" fontId="0" fillId="0" borderId="10" xfId="0" applyNumberFormat="1" applyBorder="1"/>
    <xf numFmtId="4" fontId="0" fillId="0" borderId="12" xfId="0" applyNumberFormat="1" applyBorder="1"/>
    <xf numFmtId="4" fontId="0" fillId="8" borderId="1" xfId="0" applyNumberFormat="1" applyFill="1" applyBorder="1" applyAlignment="1">
      <alignment horizontal="left"/>
    </xf>
    <xf numFmtId="4" fontId="0" fillId="8" borderId="0" xfId="0" applyNumberFormat="1" applyFill="1"/>
    <xf numFmtId="4" fontId="0" fillId="3" borderId="1" xfId="0" applyNumberFormat="1" applyFill="1" applyBorder="1"/>
    <xf numFmtId="0" fontId="7" fillId="4" borderId="1" xfId="0" applyNumberFormat="1" applyFont="1" applyFill="1" applyBorder="1"/>
    <xf numFmtId="0" fontId="7" fillId="4" borderId="0" xfId="0" applyNumberFormat="1" applyFont="1" applyFill="1"/>
    <xf numFmtId="4" fontId="0" fillId="0" borderId="0" xfId="0" applyNumberFormat="1" applyAlignment="1">
      <alignment horizontal="left" vertical="top"/>
    </xf>
    <xf numFmtId="4" fontId="0" fillId="6" borderId="2" xfId="0" applyNumberForma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center" vertical="center"/>
    </xf>
    <xf numFmtId="4" fontId="2" fillId="0" borderId="0" xfId="0" applyNumberFormat="1" applyFont="1"/>
    <xf numFmtId="4" fontId="8" fillId="0" borderId="0" xfId="0" applyNumberFormat="1" applyFont="1"/>
    <xf numFmtId="4" fontId="8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0" fillId="0" borderId="6" xfId="0" applyNumberFormat="1" applyBorder="1"/>
    <xf numFmtId="4" fontId="0" fillId="0" borderId="6" xfId="0" applyNumberFormat="1" applyBorder="1" applyAlignment="1">
      <alignment horizontal="center" vertical="center"/>
    </xf>
    <xf numFmtId="4" fontId="0" fillId="0" borderId="4" xfId="0" applyNumberFormat="1" applyBorder="1"/>
    <xf numFmtId="4" fontId="0" fillId="0" borderId="4" xfId="0" applyNumberFormat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/>
    </xf>
    <xf numFmtId="0" fontId="1" fillId="4" borderId="2" xfId="0" applyNumberFormat="1" applyFont="1" applyFill="1" applyBorder="1" applyAlignment="1">
      <alignment horizontal="center"/>
    </xf>
    <xf numFmtId="0" fontId="1" fillId="4" borderId="3" xfId="0" applyNumberFormat="1" applyFont="1" applyFill="1" applyBorder="1" applyAlignment="1">
      <alignment horizontal="center"/>
    </xf>
    <xf numFmtId="0" fontId="1" fillId="4" borderId="0" xfId="0" applyNumberFormat="1" applyFont="1" applyFill="1" applyAlignment="1">
      <alignment horizontal="center"/>
    </xf>
    <xf numFmtId="4" fontId="3" fillId="0" borderId="0" xfId="0" applyNumberFormat="1" applyFont="1" applyAlignment="1">
      <alignment horizontal="left" vertical="center"/>
    </xf>
    <xf numFmtId="4" fontId="12" fillId="13" borderId="0" xfId="0" applyNumberFormat="1" applyFont="1" applyFill="1" applyAlignment="1">
      <alignment vertical="center"/>
    </xf>
    <xf numFmtId="4" fontId="0" fillId="0" borderId="7" xfId="0" applyNumberFormat="1" applyBorder="1" applyAlignment="1">
      <alignment vertical="top"/>
    </xf>
    <xf numFmtId="4" fontId="0" fillId="0" borderId="8" xfId="0" applyNumberFormat="1" applyBorder="1" applyAlignment="1">
      <alignment vertical="top"/>
    </xf>
    <xf numFmtId="4" fontId="11" fillId="14" borderId="1" xfId="0" applyNumberFormat="1" applyFont="1" applyFill="1" applyBorder="1" applyAlignment="1">
      <alignment horizontal="left" vertical="center" wrapText="1"/>
    </xf>
    <xf numFmtId="4" fontId="11" fillId="14" borderId="0" xfId="0" applyNumberFormat="1" applyFont="1" applyFill="1" applyAlignment="1">
      <alignment horizontal="left" vertical="center"/>
    </xf>
    <xf numFmtId="4" fontId="11" fillId="13" borderId="1" xfId="0" applyNumberFormat="1" applyFont="1" applyFill="1" applyBorder="1" applyAlignment="1">
      <alignment horizontal="left" vertical="center" wrapText="1"/>
    </xf>
    <xf numFmtId="4" fontId="11" fillId="12" borderId="1" xfId="0" applyNumberFormat="1" applyFont="1" applyFill="1" applyBorder="1" applyAlignment="1">
      <alignment horizontal="left" vertical="center" wrapText="1"/>
    </xf>
    <xf numFmtId="4" fontId="9" fillId="12" borderId="1" xfId="0" applyNumberFormat="1" applyFont="1" applyFill="1" applyBorder="1" applyAlignment="1">
      <alignment vertical="center" wrapText="1"/>
    </xf>
    <xf numFmtId="4" fontId="12" fillId="12" borderId="0" xfId="0" applyNumberFormat="1" applyFont="1" applyFill="1" applyAlignment="1">
      <alignment vertical="center"/>
    </xf>
    <xf numFmtId="4" fontId="12" fillId="15" borderId="1" xfId="0" applyNumberFormat="1" applyFont="1" applyFill="1" applyBorder="1"/>
    <xf numFmtId="4" fontId="12" fillId="15" borderId="0" xfId="0" applyNumberFormat="1" applyFont="1" applyFill="1"/>
    <xf numFmtId="4" fontId="2" fillId="0" borderId="1" xfId="0" applyNumberFormat="1" applyFont="1" applyBorder="1"/>
    <xf numFmtId="4" fontId="4" fillId="2" borderId="1" xfId="0" applyNumberFormat="1" applyFont="1" applyFill="1" applyBorder="1" applyAlignment="1">
      <alignment horizontal="left" vertical="center" wrapText="1"/>
    </xf>
    <xf numFmtId="4" fontId="15" fillId="10" borderId="1" xfId="0" applyNumberFormat="1" applyFont="1" applyFill="1" applyBorder="1" applyAlignment="1">
      <alignment horizontal="left" vertical="top"/>
    </xf>
    <xf numFmtId="4" fontId="0" fillId="4" borderId="1" xfId="0" applyNumberFormat="1" applyFill="1" applyBorder="1" applyAlignment="1">
      <alignment horizontal="left" vertical="top" wrapText="1"/>
    </xf>
    <xf numFmtId="4" fontId="0" fillId="4" borderId="1" xfId="0" applyNumberFormat="1" applyFill="1" applyBorder="1" applyAlignment="1">
      <alignment horizontal="center" vertical="center"/>
    </xf>
    <xf numFmtId="4" fontId="13" fillId="11" borderId="1" xfId="0" applyNumberFormat="1" applyFont="1" applyFill="1" applyBorder="1" applyAlignment="1">
      <alignment horizontal="left" vertical="top" wrapText="1"/>
    </xf>
    <xf numFmtId="4" fontId="11" fillId="14" borderId="1" xfId="0" applyNumberFormat="1" applyFont="1" applyFill="1" applyBorder="1"/>
    <xf numFmtId="4" fontId="11" fillId="14" borderId="0" xfId="0" applyNumberFormat="1" applyFont="1" applyFill="1"/>
    <xf numFmtId="4" fontId="9" fillId="16" borderId="1" xfId="0" applyNumberFormat="1" applyFont="1" applyFill="1" applyBorder="1" applyAlignment="1">
      <alignment vertical="center" wrapText="1"/>
    </xf>
    <xf numFmtId="4" fontId="9" fillId="16" borderId="0" xfId="0" applyNumberFormat="1" applyFont="1" applyFill="1" applyAlignment="1">
      <alignment vertical="center"/>
    </xf>
    <xf numFmtId="4" fontId="8" fillId="5" borderId="0" xfId="0" applyNumberFormat="1" applyFont="1" applyFill="1"/>
    <xf numFmtId="0" fontId="1" fillId="5" borderId="0" xfId="0" applyNumberFormat="1" applyFont="1" applyFill="1"/>
    <xf numFmtId="0" fontId="1" fillId="5" borderId="0" xfId="0" applyNumberFormat="1" applyFont="1" applyFill="1" applyAlignment="1">
      <alignment horizontal="center"/>
    </xf>
    <xf numFmtId="0" fontId="7" fillId="5" borderId="0" xfId="0" applyNumberFormat="1" applyFont="1" applyFill="1"/>
    <xf numFmtId="4" fontId="2" fillId="5" borderId="0" xfId="0" applyNumberFormat="1" applyFont="1" applyFill="1"/>
    <xf numFmtId="4" fontId="9" fillId="5" borderId="0" xfId="0" applyNumberFormat="1" applyFont="1" applyFill="1" applyAlignment="1">
      <alignment vertical="center"/>
    </xf>
    <xf numFmtId="4" fontId="0" fillId="5" borderId="0" xfId="0" applyNumberFormat="1" applyFill="1"/>
    <xf numFmtId="4" fontId="11" fillId="5" borderId="0" xfId="0" applyNumberFormat="1" applyFont="1" applyFill="1"/>
    <xf numFmtId="4" fontId="12" fillId="5" borderId="0" xfId="0" applyNumberFormat="1" applyFont="1" applyFill="1" applyAlignment="1">
      <alignment vertical="center"/>
    </xf>
    <xf numFmtId="4" fontId="12" fillId="5" borderId="0" xfId="0" applyNumberFormat="1" applyFont="1" applyFill="1"/>
    <xf numFmtId="4" fontId="5" fillId="5" borderId="0" xfId="0" applyNumberFormat="1" applyFont="1" applyFill="1"/>
    <xf numFmtId="4" fontId="1" fillId="5" borderId="0" xfId="0" applyNumberFormat="1" applyFont="1" applyFill="1"/>
    <xf numFmtId="4" fontId="3" fillId="5" borderId="0" xfId="0" applyNumberFormat="1" applyFont="1" applyFill="1" applyAlignment="1">
      <alignment horizontal="left" vertical="center"/>
    </xf>
    <xf numFmtId="4" fontId="11" fillId="5" borderId="0" xfId="0" applyNumberFormat="1" applyFont="1" applyFill="1" applyAlignment="1">
      <alignment horizontal="left" vertical="center"/>
    </xf>
    <xf numFmtId="4" fontId="0" fillId="5" borderId="0" xfId="0" applyNumberFormat="1" applyFill="1" applyAlignment="1">
      <alignment horizontal="left" vertical="top"/>
    </xf>
    <xf numFmtId="0" fontId="1" fillId="4" borderId="2" xfId="0" applyNumberFormat="1" applyFont="1" applyFill="1" applyBorder="1" applyAlignment="1">
      <alignment horizontal="center"/>
    </xf>
    <xf numFmtId="0" fontId="1" fillId="4" borderId="3" xfId="0" applyNumberFormat="1" applyFont="1" applyFill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4" fontId="5" fillId="0" borderId="3" xfId="0" applyNumberFormat="1" applyFont="1" applyBorder="1" applyAlignment="1">
      <alignment horizontal="center"/>
    </xf>
    <xf numFmtId="4" fontId="10" fillId="14" borderId="2" xfId="0" applyNumberFormat="1" applyFont="1" applyFill="1" applyBorder="1" applyAlignment="1">
      <alignment horizontal="center" vertical="center"/>
    </xf>
    <xf numFmtId="4" fontId="10" fillId="14" borderId="3" xfId="0" applyNumberFormat="1" applyFont="1" applyFill="1" applyBorder="1" applyAlignment="1">
      <alignment horizontal="center" vertical="center"/>
    </xf>
    <xf numFmtId="4" fontId="0" fillId="7" borderId="2" xfId="0" quotePrefix="1" applyNumberFormat="1" applyFill="1" applyBorder="1" applyAlignment="1">
      <alignment horizontal="center"/>
    </xf>
    <xf numFmtId="4" fontId="0" fillId="7" borderId="3" xfId="0" quotePrefix="1" applyNumberFormat="1" applyFill="1" applyBorder="1" applyAlignment="1">
      <alignment horizontal="center"/>
    </xf>
    <xf numFmtId="4" fontId="0" fillId="0" borderId="2" xfId="0" quotePrefix="1" applyNumberFormat="1" applyBorder="1" applyAlignment="1">
      <alignment horizontal="center"/>
    </xf>
    <xf numFmtId="4" fontId="0" fillId="0" borderId="3" xfId="0" quotePrefix="1" applyNumberForma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12" fillId="12" borderId="2" xfId="0" applyNumberFormat="1" applyFont="1" applyFill="1" applyBorder="1" applyAlignment="1">
      <alignment horizontal="center" vertical="center"/>
    </xf>
    <xf numFmtId="4" fontId="12" fillId="12" borderId="3" xfId="0" applyNumberFormat="1" applyFont="1" applyFill="1" applyBorder="1" applyAlignment="1">
      <alignment horizontal="center" vertical="center"/>
    </xf>
    <xf numFmtId="4" fontId="12" fillId="15" borderId="2" xfId="0" applyNumberFormat="1" applyFont="1" applyFill="1" applyBorder="1" applyAlignment="1">
      <alignment horizontal="center"/>
    </xf>
    <xf numFmtId="4" fontId="12" fillId="15" borderId="3" xfId="0" applyNumberFormat="1" applyFont="1" applyFill="1" applyBorder="1" applyAlignment="1">
      <alignment horizontal="center"/>
    </xf>
    <xf numFmtId="4" fontId="6" fillId="0" borderId="4" xfId="0" applyNumberFormat="1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left" vertical="center" wrapText="1"/>
    </xf>
    <xf numFmtId="4" fontId="6" fillId="0" borderId="6" xfId="0" applyNumberFormat="1" applyFont="1" applyBorder="1" applyAlignment="1">
      <alignment horizontal="left" vertical="center" wrapText="1"/>
    </xf>
    <xf numFmtId="4" fontId="0" fillId="0" borderId="7" xfId="0" applyNumberForma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4" fontId="0" fillId="8" borderId="2" xfId="0" applyNumberFormat="1" applyFill="1" applyBorder="1" applyAlignment="1">
      <alignment horizontal="center"/>
    </xf>
    <xf numFmtId="4" fontId="0" fillId="8" borderId="3" xfId="0" applyNumberFormat="1" applyFill="1" applyBorder="1" applyAlignment="1">
      <alignment horizontal="center"/>
    </xf>
    <xf numFmtId="4" fontId="0" fillId="6" borderId="1" xfId="0" applyNumberFormat="1" applyFill="1" applyBorder="1" applyAlignment="1">
      <alignment horizontal="center"/>
    </xf>
    <xf numFmtId="4" fontId="0" fillId="7" borderId="1" xfId="0" applyNumberFormat="1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4" fontId="0" fillId="7" borderId="2" xfId="0" applyNumberFormat="1" applyFill="1" applyBorder="1" applyAlignment="1">
      <alignment horizontal="center"/>
    </xf>
    <xf numFmtId="4" fontId="0" fillId="7" borderId="3" xfId="0" applyNumberFormat="1" applyFill="1" applyBorder="1" applyAlignment="1">
      <alignment horizontal="center"/>
    </xf>
    <xf numFmtId="4" fontId="0" fillId="4" borderId="2" xfId="0" applyNumberFormat="1" applyFill="1" applyBorder="1" applyAlignment="1">
      <alignment horizontal="center"/>
    </xf>
    <xf numFmtId="4" fontId="0" fillId="4" borderId="3" xfId="0" applyNumberFormat="1" applyFill="1" applyBorder="1" applyAlignment="1">
      <alignment horizontal="center"/>
    </xf>
    <xf numFmtId="0" fontId="1" fillId="4" borderId="1" xfId="0" applyNumberFormat="1" applyFont="1" applyFill="1" applyBorder="1" applyAlignment="1">
      <alignment horizontal="center"/>
    </xf>
    <xf numFmtId="4" fontId="2" fillId="0" borderId="1" xfId="0" applyNumberFormat="1" applyFont="1" applyBorder="1" applyAlignment="1">
      <alignment horizontal="left"/>
    </xf>
    <xf numFmtId="4" fontId="12" fillId="16" borderId="2" xfId="0" applyNumberFormat="1" applyFont="1" applyFill="1" applyBorder="1" applyAlignment="1">
      <alignment horizontal="center" vertical="center"/>
    </xf>
    <xf numFmtId="4" fontId="12" fillId="16" borderId="3" xfId="0" applyNumberFormat="1" applyFont="1" applyFill="1" applyBorder="1" applyAlignment="1">
      <alignment horizontal="center" vertical="center"/>
    </xf>
    <xf numFmtId="4" fontId="11" fillId="14" borderId="2" xfId="0" applyNumberFormat="1" applyFont="1" applyFill="1" applyBorder="1" applyAlignment="1">
      <alignment horizontal="center"/>
    </xf>
    <xf numFmtId="4" fontId="11" fillId="14" borderId="3" xfId="0" applyNumberFormat="1" applyFont="1" applyFill="1" applyBorder="1" applyAlignment="1">
      <alignment horizontal="center"/>
    </xf>
    <xf numFmtId="4" fontId="12" fillId="13" borderId="1" xfId="0" applyNumberFormat="1" applyFont="1" applyFill="1" applyBorder="1" applyAlignment="1">
      <alignment horizontal="center" vertical="center"/>
    </xf>
    <xf numFmtId="4" fontId="1" fillId="9" borderId="1" xfId="0" applyNumberFormat="1" applyFont="1" applyFill="1" applyBorder="1" applyAlignment="1">
      <alignment horizontal="center"/>
    </xf>
    <xf numFmtId="4" fontId="1" fillId="9" borderId="2" xfId="0" applyNumberFormat="1" applyFont="1" applyFill="1" applyBorder="1" applyAlignment="1">
      <alignment horizontal="center"/>
    </xf>
    <xf numFmtId="4" fontId="1" fillId="9" borderId="3" xfId="0" applyNumberFormat="1" applyFont="1" applyFill="1" applyBorder="1" applyAlignment="1">
      <alignment horizontal="center"/>
    </xf>
    <xf numFmtId="4" fontId="10" fillId="12" borderId="2" xfId="0" applyNumberFormat="1" applyFont="1" applyFill="1" applyBorder="1" applyAlignment="1">
      <alignment horizontal="left" vertical="center"/>
    </xf>
    <xf numFmtId="4" fontId="10" fillId="12" borderId="3" xfId="0" applyNumberFormat="1" applyFont="1" applyFill="1" applyBorder="1" applyAlignment="1">
      <alignment horizontal="left" vertical="center"/>
    </xf>
    <xf numFmtId="14" fontId="1" fillId="4" borderId="2" xfId="0" applyNumberFormat="1" applyFont="1" applyFill="1" applyBorder="1" applyAlignment="1">
      <alignment horizontal="center"/>
    </xf>
    <xf numFmtId="4" fontId="14" fillId="0" borderId="1" xfId="0" applyNumberFormat="1" applyFont="1" applyBorder="1" applyAlignment="1">
      <alignment horizontal="left"/>
    </xf>
    <xf numFmtId="4" fontId="2" fillId="0" borderId="2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4" fontId="12" fillId="12" borderId="1" xfId="0" applyNumberFormat="1" applyFont="1" applyFill="1" applyBorder="1" applyAlignment="1">
      <alignment horizontal="center" vertical="center"/>
    </xf>
    <xf numFmtId="4" fontId="0" fillId="0" borderId="2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6" borderId="2" xfId="0" applyNumberFormat="1" applyFill="1" applyBorder="1" applyAlignment="1">
      <alignment horizontal="center"/>
    </xf>
    <xf numFmtId="4" fontId="0" fillId="6" borderId="3" xfId="0" applyNumberFormat="1" applyFill="1" applyBorder="1" applyAlignment="1">
      <alignment horizontal="center"/>
    </xf>
    <xf numFmtId="14" fontId="1" fillId="4" borderId="3" xfId="0" applyNumberFormat="1" applyFont="1" applyFill="1" applyBorder="1" applyAlignment="1">
      <alignment horizontal="center"/>
    </xf>
    <xf numFmtId="4" fontId="10" fillId="11" borderId="2" xfId="0" applyNumberFormat="1" applyFont="1" applyFill="1" applyBorder="1" applyAlignment="1">
      <alignment horizontal="left" vertical="center"/>
    </xf>
    <xf numFmtId="4" fontId="10" fillId="11" borderId="3" xfId="0" applyNumberFormat="1" applyFont="1" applyFill="1" applyBorder="1" applyAlignment="1">
      <alignment horizontal="left" vertical="center"/>
    </xf>
    <xf numFmtId="4" fontId="2" fillId="0" borderId="2" xfId="0" applyNumberFormat="1" applyFont="1" applyBorder="1" applyAlignment="1">
      <alignment horizontal="left"/>
    </xf>
    <xf numFmtId="4" fontId="2" fillId="0" borderId="3" xfId="0" applyNumberFormat="1" applyFont="1" applyBorder="1" applyAlignment="1">
      <alignment horizontal="left"/>
    </xf>
    <xf numFmtId="4" fontId="0" fillId="7" borderId="11" xfId="0" applyNumberFormat="1" applyFill="1" applyBorder="1" applyAlignment="1">
      <alignment horizontal="center"/>
    </xf>
    <xf numFmtId="4" fontId="0" fillId="7" borderId="12" xfId="0" applyNumberFormat="1" applyFill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12" fillId="15" borderId="1" xfId="0" applyNumberFormat="1" applyFont="1" applyFill="1" applyBorder="1" applyAlignment="1">
      <alignment horizontal="center"/>
    </xf>
    <xf numFmtId="4" fontId="11" fillId="14" borderId="1" xfId="0" applyNumberFormat="1" applyFont="1" applyFill="1" applyBorder="1" applyAlignment="1">
      <alignment horizontal="center"/>
    </xf>
    <xf numFmtId="4" fontId="12" fillId="16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0" fontId="7" fillId="4" borderId="2" xfId="0" applyNumberFormat="1" applyFont="1" applyFill="1" applyBorder="1" applyAlignment="1">
      <alignment horizontal="center"/>
    </xf>
    <xf numFmtId="0" fontId="7" fillId="4" borderId="3" xfId="0" applyNumberFormat="1" applyFont="1" applyFill="1" applyBorder="1" applyAlignment="1">
      <alignment horizontal="center"/>
    </xf>
    <xf numFmtId="4" fontId="0" fillId="10" borderId="1" xfId="0" applyNumberFormat="1" applyFill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left" vertical="center"/>
    </xf>
    <xf numFmtId="4" fontId="3" fillId="0" borderId="3" xfId="0" applyNumberFormat="1" applyFont="1" applyBorder="1" applyAlignment="1">
      <alignment horizontal="left" vertical="center"/>
    </xf>
    <xf numFmtId="4" fontId="4" fillId="0" borderId="7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9" fillId="21" borderId="4" xfId="0" applyFont="1" applyFill="1" applyBorder="1" applyAlignment="1">
      <alignment horizontal="center" vertical="center"/>
    </xf>
    <xf numFmtId="0" fontId="9" fillId="21" borderId="6" xfId="0" applyFont="1" applyFill="1" applyBorder="1" applyAlignment="1">
      <alignment horizontal="center" vertical="center"/>
    </xf>
    <xf numFmtId="0" fontId="9" fillId="21" borderId="1" xfId="0" applyFont="1" applyFill="1" applyBorder="1" applyAlignment="1">
      <alignment horizontal="center" vertical="center"/>
    </xf>
    <xf numFmtId="0" fontId="9" fillId="21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19" borderId="4" xfId="0" applyFont="1" applyFill="1" applyBorder="1" applyAlignment="1">
      <alignment horizontal="center" vertical="center"/>
    </xf>
    <xf numFmtId="0" fontId="1" fillId="19" borderId="6" xfId="0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9" fillId="20" borderId="4" xfId="0" applyFont="1" applyFill="1" applyBorder="1" applyAlignment="1">
      <alignment horizontal="center" vertical="center"/>
    </xf>
    <xf numFmtId="0" fontId="9" fillId="20" borderId="6" xfId="0" applyFont="1" applyFill="1" applyBorder="1" applyAlignment="1">
      <alignment horizontal="center" vertical="center"/>
    </xf>
    <xf numFmtId="0" fontId="9" fillId="20" borderId="1" xfId="0" applyFont="1" applyFill="1" applyBorder="1" applyAlignment="1">
      <alignment horizontal="center" vertical="center"/>
    </xf>
    <xf numFmtId="3" fontId="1" fillId="10" borderId="4" xfId="0" applyNumberFormat="1" applyFont="1" applyFill="1" applyBorder="1" applyAlignment="1">
      <alignment horizontal="center" vertical="center"/>
    </xf>
    <xf numFmtId="3" fontId="1" fillId="10" borderId="6" xfId="0" applyNumberFormat="1" applyFont="1" applyFill="1" applyBorder="1" applyAlignment="1">
      <alignment horizontal="center" vertical="center"/>
    </xf>
    <xf numFmtId="3" fontId="1" fillId="10" borderId="1" xfId="0" applyNumberFormat="1" applyFont="1" applyFill="1" applyBorder="1" applyAlignment="1">
      <alignment horizontal="center" vertical="center"/>
    </xf>
    <xf numFmtId="3" fontId="1" fillId="10" borderId="5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right"/>
    </xf>
    <xf numFmtId="0" fontId="11" fillId="20" borderId="1" xfId="0" applyFont="1" applyFill="1" applyBorder="1" applyAlignment="1">
      <alignment horizontal="center" vertical="center"/>
    </xf>
    <xf numFmtId="0" fontId="3" fillId="19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1" fillId="21" borderId="1" xfId="0" applyFont="1" applyFill="1" applyBorder="1" applyAlignment="1">
      <alignment horizontal="center" vertical="center"/>
    </xf>
    <xf numFmtId="0" fontId="0" fillId="18" borderId="13" xfId="0" applyFill="1" applyBorder="1" applyAlignment="1">
      <alignment horizontal="center" vertical="center"/>
    </xf>
    <xf numFmtId="0" fontId="9" fillId="11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19" borderId="15" xfId="0" applyFont="1" applyFill="1" applyBorder="1" applyAlignment="1">
      <alignment horizontal="center" vertical="center"/>
    </xf>
    <xf numFmtId="0" fontId="1" fillId="19" borderId="16" xfId="0" applyFont="1" applyFill="1" applyBorder="1" applyAlignment="1">
      <alignment horizontal="center" vertical="center"/>
    </xf>
    <xf numFmtId="0" fontId="9" fillId="20" borderId="15" xfId="0" applyFont="1" applyFill="1" applyBorder="1" applyAlignment="1">
      <alignment horizontal="center" vertical="center"/>
    </xf>
    <xf numFmtId="0" fontId="9" fillId="20" borderId="16" xfId="0" applyFont="1" applyFill="1" applyBorder="1" applyAlignment="1">
      <alignment horizontal="center" vertical="center"/>
    </xf>
    <xf numFmtId="0" fontId="9" fillId="14" borderId="17" xfId="0" applyFont="1" applyFill="1" applyBorder="1" applyAlignment="1">
      <alignment horizontal="center"/>
    </xf>
    <xf numFmtId="0" fontId="0" fillId="18" borderId="18" xfId="0" applyFill="1" applyBorder="1" applyAlignment="1">
      <alignment horizontal="center" vertical="center"/>
    </xf>
    <xf numFmtId="0" fontId="11" fillId="14" borderId="19" xfId="0" applyFont="1" applyFill="1" applyBorder="1" applyAlignment="1">
      <alignment horizontal="center"/>
    </xf>
    <xf numFmtId="0" fontId="16" fillId="18" borderId="20" xfId="0" applyFont="1" applyFill="1" applyBorder="1" applyAlignment="1">
      <alignment horizontal="center" vertical="center"/>
    </xf>
    <xf numFmtId="3" fontId="9" fillId="14" borderId="19" xfId="0" applyNumberFormat="1" applyFont="1" applyFill="1" applyBorder="1" applyAlignment="1">
      <alignment horizontal="center" vertical="center"/>
    </xf>
    <xf numFmtId="0" fontId="9" fillId="14" borderId="19" xfId="0" applyFont="1" applyFill="1" applyBorder="1" applyAlignment="1">
      <alignment horizontal="center" vertical="center"/>
    </xf>
    <xf numFmtId="0" fontId="9" fillId="14" borderId="19" xfId="0" applyFont="1" applyFill="1" applyBorder="1" applyAlignment="1">
      <alignment horizontal="center" vertical="center"/>
    </xf>
    <xf numFmtId="0" fontId="16" fillId="18" borderId="21" xfId="0" applyFont="1" applyFill="1" applyBorder="1" applyAlignment="1">
      <alignment horizontal="center" vertical="center"/>
    </xf>
    <xf numFmtId="0" fontId="1" fillId="10" borderId="22" xfId="0" applyFont="1" applyFill="1" applyBorder="1" applyAlignment="1">
      <alignment horizontal="center" vertical="center"/>
    </xf>
    <xf numFmtId="0" fontId="9" fillId="14" borderId="23" xfId="0" applyFont="1" applyFill="1" applyBorder="1" applyAlignment="1">
      <alignment horizontal="center" vertical="center"/>
    </xf>
    <xf numFmtId="3" fontId="9" fillId="14" borderId="19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3" fontId="9" fillId="14" borderId="24" xfId="0" applyNumberFormat="1" applyFont="1" applyFill="1" applyBorder="1" applyAlignment="1">
      <alignment horizontal="center" vertical="center"/>
    </xf>
    <xf numFmtId="3" fontId="9" fillId="14" borderId="25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8" fillId="17" borderId="15" xfId="0" applyFont="1" applyFill="1" applyBorder="1" applyAlignment="1">
      <alignment horizontal="center" vertical="center"/>
    </xf>
    <xf numFmtId="0" fontId="18" fillId="17" borderId="16" xfId="0" applyFont="1" applyFill="1" applyBorder="1" applyAlignment="1">
      <alignment horizontal="center" vertical="center"/>
    </xf>
    <xf numFmtId="0" fontId="3" fillId="17" borderId="2" xfId="0" applyFont="1" applyFill="1" applyBorder="1" applyAlignment="1">
      <alignment horizontal="center" vertical="center"/>
    </xf>
    <xf numFmtId="0" fontId="1" fillId="17" borderId="7" xfId="0" applyFont="1" applyFill="1" applyBorder="1" applyAlignment="1">
      <alignment horizontal="center" vertical="center"/>
    </xf>
    <xf numFmtId="0" fontId="1" fillId="17" borderId="11" xfId="0" applyFont="1" applyFill="1" applyBorder="1" applyAlignment="1">
      <alignment horizontal="center" vertical="center"/>
    </xf>
    <xf numFmtId="0" fontId="1" fillId="17" borderId="2" xfId="0" applyFont="1" applyFill="1" applyBorder="1" applyAlignment="1">
      <alignment horizontal="center" vertical="center"/>
    </xf>
    <xf numFmtId="0" fontId="1" fillId="17" borderId="26" xfId="0" applyFont="1" applyFill="1" applyBorder="1" applyAlignment="1">
      <alignment horizontal="center" vertical="center"/>
    </xf>
    <xf numFmtId="0" fontId="9" fillId="21" borderId="27" xfId="0" applyFont="1" applyFill="1" applyBorder="1" applyAlignment="1">
      <alignment horizontal="center" vertical="center"/>
    </xf>
    <xf numFmtId="3" fontId="1" fillId="10" borderId="4" xfId="0" applyNumberFormat="1" applyFont="1" applyFill="1" applyBorder="1" applyAlignment="1">
      <alignment vertical="center"/>
    </xf>
    <xf numFmtId="3" fontId="1" fillId="10" borderId="5" xfId="0" applyNumberFormat="1" applyFont="1" applyFill="1" applyBorder="1" applyAlignment="1">
      <alignment vertical="center"/>
    </xf>
    <xf numFmtId="3" fontId="1" fillId="10" borderId="27" xfId="0" applyNumberFormat="1" applyFont="1" applyFill="1" applyBorder="1" applyAlignment="1">
      <alignment horizontal="center" vertical="center"/>
    </xf>
    <xf numFmtId="0" fontId="9" fillId="20" borderId="5" xfId="0" applyFont="1" applyFill="1" applyBorder="1" applyAlignment="1">
      <alignment horizontal="center" vertical="center"/>
    </xf>
    <xf numFmtId="0" fontId="9" fillId="20" borderId="27" xfId="0" applyFont="1" applyFill="1" applyBorder="1" applyAlignment="1">
      <alignment horizontal="center" vertical="center"/>
    </xf>
    <xf numFmtId="0" fontId="1" fillId="19" borderId="5" xfId="0" applyFont="1" applyFill="1" applyBorder="1" applyAlignment="1">
      <alignment horizontal="center" vertical="center"/>
    </xf>
    <xf numFmtId="0" fontId="1" fillId="19" borderId="27" xfId="0" applyFont="1" applyFill="1" applyBorder="1" applyAlignment="1">
      <alignment horizontal="center" vertical="center"/>
    </xf>
    <xf numFmtId="3" fontId="1" fillId="10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17" fillId="0" borderId="2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A4D44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6240950872231186"/>
          <c:y val="0.17567278708552245"/>
          <c:w val="0.70638632171780802"/>
          <c:h val="0.8203195904109442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78A-4945-8172-555C91DF4342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78A-4945-8172-555C91DF4342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78A-4945-8172-555C91DF4342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F80-4130-A2BA-C91C78C9D458}"/>
              </c:ext>
            </c:extLst>
          </c:dPt>
          <c:dLbls>
            <c:dLbl>
              <c:idx val="0"/>
              <c:layout>
                <c:manualLayout>
                  <c:x val="-5.1713792331740706E-2"/>
                  <c:y val="-7.0250939675462781E-2"/>
                </c:manualLayout>
              </c:layout>
              <c:spPr>
                <a:xfrm>
                  <a:off x="1915121" y="949671"/>
                  <a:ext cx="1002579" cy="467116"/>
                </a:xfrm>
                <a:pattFill prst="pct75">
                  <a:fgClr>
                    <a:sysClr val="windowText" lastClr="000000">
                      <a:lumMod val="75000"/>
                      <a:lumOff val="25000"/>
                    </a:sysClr>
                  </a:fgClr>
                  <a:bgClr>
                    <a:sysClr val="windowText" lastClr="000000">
                      <a:lumMod val="65000"/>
                      <a:lumOff val="35000"/>
                    </a:sys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73948"/>
                        <a:gd name="adj2" fmla="val 105482"/>
                      </a:avLst>
                    </a:prstGeom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</c15:spPr>
                  <c15:layout>
                    <c:manualLayout>
                      <c:w val="0.32585003897684867"/>
                      <c:h val="0.19069060466777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E78A-4945-8172-555C91DF4342}"/>
                </c:ext>
              </c:extLst>
            </c:dLbl>
            <c:dLbl>
              <c:idx val="1"/>
              <c:layout>
                <c:manualLayout>
                  <c:x val="1.6491900213536644E-2"/>
                  <c:y val="-7.1843584372639518E-2"/>
                </c:manualLayout>
              </c:layout>
              <c:spPr>
                <a:xfrm>
                  <a:off x="85990" y="1793704"/>
                  <a:ext cx="695760" cy="479912"/>
                </a:xfrm>
                <a:pattFill prst="pct75">
                  <a:fgClr>
                    <a:sysClr val="windowText" lastClr="000000">
                      <a:lumMod val="75000"/>
                      <a:lumOff val="25000"/>
                    </a:sysClr>
                  </a:fgClr>
                  <a:bgClr>
                    <a:sysClr val="windowText" lastClr="000000">
                      <a:lumMod val="65000"/>
                      <a:lumOff val="35000"/>
                    </a:sys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95486"/>
                        <a:gd name="adj2" fmla="val 16814"/>
                      </a:avLst>
                    </a:prstGeom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</c15:spPr>
                  <c15:layout>
                    <c:manualLayout>
                      <c:w val="0.29221030299029377"/>
                      <c:h val="0.195914091978558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78A-4945-8172-555C91DF4342}"/>
                </c:ext>
              </c:extLst>
            </c:dLbl>
            <c:dLbl>
              <c:idx val="2"/>
              <c:layout/>
              <c:spPr>
                <a:pattFill prst="pct75">
                  <a:fgClr>
                    <a:sysClr val="windowText" lastClr="000000">
                      <a:lumMod val="75000"/>
                      <a:lumOff val="25000"/>
                    </a:sysClr>
                  </a:fgClr>
                  <a:bgClr>
                    <a:sysClr val="windowText" lastClr="000000">
                      <a:lumMod val="65000"/>
                      <a:lumOff val="35000"/>
                    </a:sys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118957"/>
                        <a:gd name="adj2" fmla="val 172312"/>
                      </a:avLst>
                    </a:prstGeom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</c15:spPr>
                  <c15:layout>
                    <c:manualLayout>
                      <c:w val="0.29288476378750389"/>
                      <c:h val="0.200726480635779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78A-4945-8172-555C91DF4342}"/>
                </c:ext>
              </c:extLst>
            </c:dLbl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pattFill prst="pct75">
                    <a:fgClr>
                      <a:schemeClr val="dk1">
                        <a:lumMod val="75000"/>
                        <a:lumOff val="25000"/>
                      </a:schemeClr>
                    </a:fgClr>
                    <a:bgClr>
                      <a:schemeClr val="dk1">
                        <a:lumMod val="65000"/>
                        <a:lumOff val="35000"/>
                      </a:schemeClr>
                    </a:bgClr>
                  </a:pattFill>
                  <a:ln>
                    <a:noFill/>
                  </a:ln>
                </c15:spPr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'СВОДНАЯ ПО ОТЧЕТАМ РК'!$B$39:$B$43</c15:sqref>
                  </c15:fullRef>
                </c:ext>
              </c:extLst>
              <c:f>('СВОДНАЯ ПО ОТЧЕТАМ РК'!$B$39:$B$41,'СВОДНАЯ ПО ОТЧЕТАМ РК'!$B$43)</c:f>
              <c:strCache>
                <c:ptCount val="3"/>
                <c:pt idx="0">
                  <c:v>электричество</c:v>
                </c:pt>
                <c:pt idx="1">
                  <c:v>ЗП</c:v>
                </c:pt>
                <c:pt idx="2">
                  <c:v>Расходы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'СВОДНАЯ ПО ОТЧЕТАМ РК'!$C$39:$C$43</c15:sqref>
                  </c15:fullRef>
                </c:ext>
              </c:extLst>
              <c:f>('СВОДНАЯ ПО ОТЧЕТАМ РК'!$C$39:$C$41,'СВОДНАЯ ПО ОТЧЕТАМ РК'!$C$43)</c:f>
              <c:numCache>
                <c:formatCode>#,##0.00</c:formatCode>
                <c:ptCount val="4"/>
                <c:pt idx="0">
                  <c:v>242451</c:v>
                </c:pt>
                <c:pt idx="1">
                  <c:v>120000</c:v>
                </c:pt>
                <c:pt idx="2">
                  <c:v>126906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E78A-4945-8172-555C91DF4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8107222326354802"/>
          <c:y val="0.15410883723199259"/>
          <c:w val="0.7020857652414525"/>
          <c:h val="0.8161233955344623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DDB-4AA6-8C0F-D4FF61CE04A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DDB-4AA6-8C0F-D4FF61CE04A1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DDB-4AA6-8C0F-D4FF61CE04A1}"/>
              </c:ext>
            </c:extLst>
          </c:dPt>
          <c:dLbls>
            <c:dLbl>
              <c:idx val="0"/>
              <c:layout>
                <c:manualLayout>
                  <c:x val="-3.0045164145995173E-2"/>
                  <c:y val="-0.22623920593302399"/>
                </c:manualLayout>
              </c:layout>
              <c:spPr>
                <a:xfrm>
                  <a:off x="2303928" y="331927"/>
                  <a:ext cx="1099478" cy="633646"/>
                </a:xfrm>
                <a:pattFill prst="pct75">
                  <a:fgClr>
                    <a:sysClr val="windowText" lastClr="000000">
                      <a:lumMod val="75000"/>
                      <a:lumOff val="25000"/>
                    </a:sysClr>
                  </a:fgClr>
                  <a:bgClr>
                    <a:sysClr val="windowText" lastClr="000000">
                      <a:lumMod val="65000"/>
                      <a:lumOff val="35000"/>
                    </a:sys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70056"/>
                        <a:gd name="adj2" fmla="val 87836"/>
                      </a:avLst>
                    </a:prstGeom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</c15:spPr>
                  <c15:layout>
                    <c:manualLayout>
                      <c:w val="0.31334613342513984"/>
                      <c:h val="0.2507865191663707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DDB-4AA6-8C0F-D4FF61CE04A1}"/>
                </c:ext>
              </c:extLst>
            </c:dLbl>
            <c:dLbl>
              <c:idx val="1"/>
              <c:spPr>
                <a:pattFill prst="pct75">
                  <a:fgClr>
                    <a:sysClr val="windowText" lastClr="000000">
                      <a:lumMod val="75000"/>
                      <a:lumOff val="25000"/>
                    </a:sysClr>
                  </a:fgClr>
                  <a:bgClr>
                    <a:sysClr val="windowText" lastClr="000000">
                      <a:lumMod val="65000"/>
                      <a:lumOff val="35000"/>
                    </a:sys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148746"/>
                        <a:gd name="adj2" fmla="val -111175"/>
                      </a:avLst>
                    </a:prstGeom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2-ADDB-4AA6-8C0F-D4FF61CE04A1}"/>
                </c:ext>
              </c:extLst>
            </c:dLbl>
            <c:dLbl>
              <c:idx val="2"/>
              <c:layout/>
              <c:spPr>
                <a:pattFill prst="pct75">
                  <a:fgClr>
                    <a:sysClr val="windowText" lastClr="000000">
                      <a:lumMod val="75000"/>
                      <a:lumOff val="25000"/>
                    </a:sysClr>
                  </a:fgClr>
                  <a:bgClr>
                    <a:sysClr val="windowText" lastClr="000000">
                      <a:lumMod val="65000"/>
                      <a:lumOff val="35000"/>
                    </a:sys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77882"/>
                        <a:gd name="adj2" fmla="val 132664"/>
                      </a:avLst>
                    </a:prstGeom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</c15:spPr>
                  <c15:layout>
                    <c:manualLayout>
                      <c:w val="0.23413765675101297"/>
                      <c:h val="0.201067109310035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DDB-4AA6-8C0F-D4FF61CE04A1}"/>
                </c:ext>
              </c:extLst>
            </c:dLbl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pattFill prst="pct75">
                    <a:fgClr>
                      <a:schemeClr val="dk1">
                        <a:lumMod val="75000"/>
                        <a:lumOff val="25000"/>
                      </a:schemeClr>
                    </a:fgClr>
                    <a:bgClr>
                      <a:schemeClr val="dk1">
                        <a:lumMod val="65000"/>
                        <a:lumOff val="35000"/>
                      </a:schemeClr>
                    </a:bgClr>
                  </a:pattFill>
                  <a:ln>
                    <a:noFill/>
                  </a:ln>
                </c15:spPr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'СВОДНАЯ ПО ОТЧЕТАМ РК'!$D$39:$D$42</c15:sqref>
                  </c15:fullRef>
                </c:ext>
              </c:extLst>
              <c:f>'СВОДНАЯ ПО ОТЧЕТАМ РК'!$D$39:$D$41</c:f>
              <c:strCache>
                <c:ptCount val="3"/>
                <c:pt idx="0">
                  <c:v>электричество</c:v>
                </c:pt>
                <c:pt idx="1">
                  <c:v>ЗП</c:v>
                </c:pt>
                <c:pt idx="2">
                  <c:v>Расходы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'СВОДНАЯ ПО ОТЧЕТАМ РК'!$E$39:$E$42</c15:sqref>
                  </c15:fullRef>
                </c:ext>
              </c:extLst>
              <c:f>'СВОДНАЯ ПО ОТЧЕТАМ РК'!$E$39:$E$41</c:f>
              <c:numCache>
                <c:formatCode>#,##0.00</c:formatCode>
                <c:ptCount val="3"/>
                <c:pt idx="0">
                  <c:v>311458</c:v>
                </c:pt>
                <c:pt idx="1">
                  <c:v>221000</c:v>
                </c:pt>
                <c:pt idx="2">
                  <c:v>153400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ADDB-4AA6-8C0F-D4FF61CE04A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2014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8922242299446987"/>
          <c:y val="0.14006895543005082"/>
          <c:w val="0.6257151323000385"/>
          <c:h val="0.8306670327922884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1B9-4D8F-9944-7AB806AFD33B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51B9-4D8F-9944-7AB806AFD33B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1B9-4D8F-9944-7AB806AFD33B}"/>
              </c:ext>
            </c:extLst>
          </c:dPt>
          <c:dLbls>
            <c:dLbl>
              <c:idx val="0"/>
              <c:layout>
                <c:manualLayout>
                  <c:x val="-2.5872776949305655E-2"/>
                  <c:y val="-0.4538995365284742"/>
                </c:manualLayout>
              </c:layout>
              <c:spPr>
                <a:xfrm>
                  <a:off x="2120592" y="414296"/>
                  <a:ext cx="1226551" cy="457223"/>
                </a:xfrm>
                <a:pattFill prst="pct75">
                  <a:fgClr>
                    <a:sysClr val="windowText" lastClr="000000">
                      <a:lumMod val="75000"/>
                      <a:lumOff val="25000"/>
                    </a:sysClr>
                  </a:fgClr>
                  <a:bgClr>
                    <a:sysClr val="windowText" lastClr="000000">
                      <a:lumMod val="65000"/>
                      <a:lumOff val="35000"/>
                    </a:sys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62693"/>
                        <a:gd name="adj2" fmla="val 91654"/>
                      </a:avLst>
                    </a:prstGeom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</c15:spPr>
                  <c15:layout>
                    <c:manualLayout>
                      <c:w val="0.35696603419513834"/>
                      <c:h val="0.18783044221641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1B9-4D8F-9944-7AB806AFD33B}"/>
                </c:ext>
              </c:extLst>
            </c:dLbl>
            <c:dLbl>
              <c:idx val="1"/>
              <c:spPr>
                <a:pattFill prst="pct75">
                  <a:fgClr>
                    <a:sysClr val="windowText" lastClr="000000">
                      <a:lumMod val="75000"/>
                      <a:lumOff val="25000"/>
                    </a:sysClr>
                  </a:fgClr>
                  <a:bgClr>
                    <a:sysClr val="windowText" lastClr="000000">
                      <a:lumMod val="65000"/>
                      <a:lumOff val="35000"/>
                    </a:sys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198662"/>
                        <a:gd name="adj2" fmla="val -25790"/>
                      </a:avLst>
                    </a:prstGeom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2-51B9-4D8F-9944-7AB806AFD33B}"/>
                </c:ext>
              </c:extLst>
            </c:dLbl>
            <c:dLbl>
              <c:idx val="2"/>
              <c:layout/>
              <c:spPr>
                <a:pattFill prst="pct75">
                  <a:fgClr>
                    <a:sysClr val="windowText" lastClr="000000">
                      <a:lumMod val="75000"/>
                      <a:lumOff val="25000"/>
                    </a:sysClr>
                  </a:fgClr>
                  <a:bgClr>
                    <a:sysClr val="windowText" lastClr="000000">
                      <a:lumMod val="65000"/>
                      <a:lumOff val="35000"/>
                    </a:sys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90083"/>
                        <a:gd name="adj2" fmla="val 153857"/>
                      </a:avLst>
                    </a:prstGeom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</c15:spPr>
                  <c15:layout>
                    <c:manualLayout>
                      <c:w val="0.24644509660202002"/>
                      <c:h val="0.2028146792565516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1B9-4D8F-9944-7AB806AFD33B}"/>
                </c:ext>
              </c:extLst>
            </c:dLbl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pattFill prst="pct75">
                    <a:fgClr>
                      <a:schemeClr val="dk1">
                        <a:lumMod val="75000"/>
                        <a:lumOff val="25000"/>
                      </a:schemeClr>
                    </a:fgClr>
                    <a:bgClr>
                      <a:schemeClr val="dk1">
                        <a:lumMod val="65000"/>
                        <a:lumOff val="35000"/>
                      </a:schemeClr>
                    </a:bgClr>
                  </a:pattFill>
                  <a:ln>
                    <a:noFill/>
                  </a:ln>
                </c15:spPr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'СВОДНАЯ ПО ОТЧЕТАМ РК'!$J$38:$J$42</c15:sqref>
                  </c15:fullRef>
                </c:ext>
              </c:extLst>
              <c:f>'СВОДНАЯ ПО ОТЧЕТАМ РК'!$J$39:$J$41</c:f>
              <c:strCache>
                <c:ptCount val="3"/>
                <c:pt idx="0">
                  <c:v>электричество</c:v>
                </c:pt>
                <c:pt idx="1">
                  <c:v>ЗП</c:v>
                </c:pt>
                <c:pt idx="2">
                  <c:v>Расходы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'СВОДНАЯ ПО ОТЧЕТАМ РК'!$K$38:$K$42</c15:sqref>
                  </c15:fullRef>
                </c:ext>
              </c:extLst>
              <c:f>'СВОДНАЯ ПО ОТЧЕТАМ РК'!$K$39:$K$41</c:f>
              <c:numCache>
                <c:formatCode>#,##0.00</c:formatCode>
                <c:ptCount val="3"/>
                <c:pt idx="0">
                  <c:v>257081</c:v>
                </c:pt>
                <c:pt idx="1">
                  <c:v>90000</c:v>
                </c:pt>
                <c:pt idx="2">
                  <c:v>82000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51B9-4D8F-9944-7AB806AFD33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</a:t>
            </a:r>
            <a:r>
              <a:rPr lang="ru-RU"/>
              <a:t>013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822651450175401"/>
          <c:y val="0.13349537191443084"/>
          <c:w val="0.60042158075869945"/>
          <c:h val="0.8031110315351106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99D8-40B5-82B8-3F57B64E9360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9D8-40B5-82B8-3F57B64E9360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99D8-40B5-82B8-3F57B64E9360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9D8-40B5-82B8-3F57B64E9360}"/>
              </c:ext>
            </c:extLst>
          </c:dPt>
          <c:dLbls>
            <c:dLbl>
              <c:idx val="0"/>
              <c:layout>
                <c:manualLayout>
                  <c:x val="-1.1730222363943575E-2"/>
                  <c:y val="-0.34433794066151291"/>
                </c:manualLayout>
              </c:layout>
              <c:spPr>
                <a:xfrm>
                  <a:off x="1953656" y="453491"/>
                  <a:ext cx="1196689" cy="342923"/>
                </a:xfrm>
                <a:pattFill prst="pct75">
                  <a:fgClr>
                    <a:sysClr val="windowText" lastClr="000000">
                      <a:lumMod val="75000"/>
                      <a:lumOff val="25000"/>
                    </a:sysClr>
                  </a:fgClr>
                  <a:bgClr>
                    <a:sysClr val="windowText" lastClr="000000">
                      <a:lumMod val="65000"/>
                      <a:lumOff val="35000"/>
                    </a:sys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53525"/>
                        <a:gd name="adj2" fmla="val 119050"/>
                      </a:avLst>
                    </a:prstGeom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</c15:spPr>
                  <c15:layout>
                    <c:manualLayout>
                      <c:w val="0.41048175917668323"/>
                      <c:h val="0.182613203803407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99D8-40B5-82B8-3F57B64E9360}"/>
                </c:ext>
              </c:extLst>
            </c:dLbl>
            <c:dLbl>
              <c:idx val="1"/>
              <c:spPr>
                <a:pattFill prst="pct75">
                  <a:fgClr>
                    <a:sysClr val="windowText" lastClr="000000">
                      <a:lumMod val="75000"/>
                      <a:lumOff val="25000"/>
                    </a:sysClr>
                  </a:fgClr>
                  <a:bgClr>
                    <a:sysClr val="windowText" lastClr="000000">
                      <a:lumMod val="65000"/>
                      <a:lumOff val="35000"/>
                    </a:sys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144875"/>
                        <a:gd name="adj2" fmla="val -71367"/>
                      </a:avLst>
                    </a:prstGeom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99D8-40B5-82B8-3F57B64E9360}"/>
                </c:ext>
              </c:extLst>
            </c:dLbl>
            <c:dLbl>
              <c:idx val="2"/>
              <c:spPr>
                <a:pattFill prst="pct75">
                  <a:fgClr>
                    <a:sysClr val="windowText" lastClr="000000">
                      <a:lumMod val="75000"/>
                      <a:lumOff val="25000"/>
                    </a:sysClr>
                  </a:fgClr>
                  <a:bgClr>
                    <a:sysClr val="windowText" lastClr="000000">
                      <a:lumMod val="65000"/>
                      <a:lumOff val="35000"/>
                    </a:sys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106447"/>
                        <a:gd name="adj2" fmla="val 32543"/>
                      </a:avLst>
                    </a:prstGeom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4-99D8-40B5-82B8-3F57B64E9360}"/>
                </c:ext>
              </c:extLst>
            </c:dLbl>
            <c:dLbl>
              <c:idx val="3"/>
              <c:layout/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ru-RU"/>
                      <a:t>СУД</a:t>
                    </a:r>
                    <a:r>
                      <a:rPr lang="ru-RU" baseline="0"/>
                      <a:t>
</a:t>
                    </a:r>
                    <a:fld id="{91E032C9-86CB-4159-850C-3AA0915126FA}" type="PERCENTAGE">
                      <a:rPr lang="en-US" baseline="0"/>
                      <a:pPr>
                        <a:defRPr/>
                      </a:pPr>
                      <a:t>[ПРОЦЕНТ]</a:t>
                    </a:fld>
                    <a:endParaRPr lang="ru-RU" baseline="0"/>
                  </a:p>
                </c:rich>
              </c:tx>
              <c:spPr>
                <a:xfrm>
                  <a:off x="0" y="0"/>
                  <a:ext cx="1099798" cy="508024"/>
                </a:xfrm>
                <a:pattFill prst="pct75">
                  <a:fgClr>
                    <a:sysClr val="windowText" lastClr="000000">
                      <a:lumMod val="75000"/>
                      <a:lumOff val="25000"/>
                    </a:sysClr>
                  </a:fgClr>
                  <a:bgClr>
                    <a:sysClr val="windowText" lastClr="000000">
                      <a:lumMod val="65000"/>
                      <a:lumOff val="35000"/>
                    </a:sys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65066"/>
                        <a:gd name="adj2" fmla="val 114884"/>
                      </a:avLst>
                    </a:prstGeom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</c15:spPr>
                  <c15:layout>
                    <c:manualLayout>
                      <c:w val="0.31256312797593161"/>
                      <c:h val="0.151309773325369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9D8-40B5-82B8-3F57B64E9360}"/>
                </c:ext>
              </c:extLst>
            </c:dLbl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pattFill prst="pct75">
                    <a:fgClr>
                      <a:schemeClr val="dk1">
                        <a:lumMod val="75000"/>
                        <a:lumOff val="25000"/>
                      </a:schemeClr>
                    </a:fgClr>
                    <a:bgClr>
                      <a:schemeClr val="dk1">
                        <a:lumMod val="65000"/>
                        <a:lumOff val="35000"/>
                      </a:schemeClr>
                    </a:bgClr>
                  </a:pattFill>
                  <a:ln>
                    <a:noFill/>
                  </a:ln>
                </c15:spPr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'СВОДНАЯ ПО ОТЧЕТАМ РК'!$L$39:$L$43</c15:sqref>
                  </c15:fullRef>
                </c:ext>
              </c:extLst>
              <c:f>('СВОДНАЯ ПО ОТЧЕТАМ РК'!$L$39:$L$41,'СВОДНАЯ ПО ОТЧЕТАМ РК'!$L$43)</c:f>
              <c:strCache>
                <c:ptCount val="4"/>
                <c:pt idx="0">
                  <c:v>электричество</c:v>
                </c:pt>
                <c:pt idx="1">
                  <c:v>ЗП</c:v>
                </c:pt>
                <c:pt idx="2">
                  <c:v>Расходы</c:v>
                </c:pt>
                <c:pt idx="3">
                  <c:v>Межевание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'СВОДНАЯ ПО ОТЧЕТАМ РК'!$M$39:$M$43</c15:sqref>
                  </c15:fullRef>
                </c:ext>
              </c:extLst>
              <c:f>('СВОДНАЯ ПО ОТЧЕТАМ РК'!$M$39:$M$41,'СВОДНАЯ ПО ОТЧЕТАМ РК'!$M$43)</c:f>
              <c:numCache>
                <c:formatCode>#,##0.00</c:formatCode>
                <c:ptCount val="4"/>
                <c:pt idx="0">
                  <c:v>253905.97</c:v>
                </c:pt>
                <c:pt idx="1">
                  <c:v>118834</c:v>
                </c:pt>
                <c:pt idx="2">
                  <c:v>14913.5</c:v>
                </c:pt>
                <c:pt idx="3">
                  <c:v>95000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99D8-40B5-82B8-3F57B64E936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2011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064725449400294"/>
          <c:y val="0.1347058195999099"/>
          <c:w val="0.65223508170770861"/>
          <c:h val="0.8107343940764857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660A-4823-BAA1-40224C7C8F2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660A-4823-BAA1-40224C7C8F25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60A-4823-BAA1-40224C7C8F25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60A-4823-BAA1-40224C7C8F25}"/>
              </c:ext>
            </c:extLst>
          </c:dPt>
          <c:dLbls>
            <c:dLbl>
              <c:idx val="0"/>
              <c:layout>
                <c:manualLayout>
                  <c:x val="-9.1091112630216006E-2"/>
                  <c:y val="6.0215019775339503E-2"/>
                </c:manualLayout>
              </c:layout>
              <c:spPr>
                <a:xfrm>
                  <a:off x="2114654" y="152400"/>
                  <a:ext cx="1180088" cy="546124"/>
                </a:xfrm>
                <a:pattFill prst="pct75">
                  <a:fgClr>
                    <a:sysClr val="windowText" lastClr="000000">
                      <a:lumMod val="75000"/>
                      <a:lumOff val="25000"/>
                    </a:sysClr>
                  </a:fgClr>
                  <a:bgClr>
                    <a:sysClr val="windowText" lastClr="000000">
                      <a:lumMod val="65000"/>
                      <a:lumOff val="35000"/>
                    </a:sys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50518"/>
                        <a:gd name="adj2" fmla="val 100300"/>
                      </a:avLst>
                    </a:prstGeom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</c15:spPr>
                  <c15:layout>
                    <c:manualLayout>
                      <c:w val="0.32554672598899514"/>
                      <c:h val="0.2157799702085794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660A-4823-BAA1-40224C7C8F25}"/>
                </c:ext>
              </c:extLst>
            </c:dLbl>
            <c:dLbl>
              <c:idx val="1"/>
              <c:spPr>
                <a:pattFill prst="pct75">
                  <a:fgClr>
                    <a:sysClr val="windowText" lastClr="000000">
                      <a:lumMod val="75000"/>
                      <a:lumOff val="25000"/>
                    </a:sysClr>
                  </a:fgClr>
                  <a:bgClr>
                    <a:sysClr val="windowText" lastClr="000000">
                      <a:lumMod val="65000"/>
                      <a:lumOff val="35000"/>
                    </a:sys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176962"/>
                        <a:gd name="adj2" fmla="val -8782"/>
                      </a:avLst>
                    </a:prstGeom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4-660A-4823-BAA1-40224C7C8F25}"/>
                </c:ext>
              </c:extLst>
            </c:dLbl>
            <c:dLbl>
              <c:idx val="2"/>
              <c:layout>
                <c:manualLayout>
                  <c:x val="6.2210644394339203E-2"/>
                  <c:y val="-3.9071893407643533E-2"/>
                </c:manualLayout>
              </c:layout>
              <c:spPr>
                <a:pattFill prst="pct75">
                  <a:fgClr>
                    <a:sysClr val="windowText" lastClr="000000">
                      <a:lumMod val="75000"/>
                      <a:lumOff val="25000"/>
                    </a:sysClr>
                  </a:fgClr>
                  <a:bgClr>
                    <a:sysClr val="windowText" lastClr="000000">
                      <a:lumMod val="65000"/>
                      <a:lumOff val="35000"/>
                    </a:sys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131665"/>
                        <a:gd name="adj2" fmla="val -87955"/>
                      </a:avLst>
                    </a:prstGeom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3-660A-4823-BAA1-40224C7C8F25}"/>
                </c:ext>
              </c:extLst>
            </c:dLbl>
            <c:dLbl>
              <c:idx val="3"/>
              <c:layout>
                <c:manualLayout>
                  <c:x val="2.4524530323519658E-2"/>
                  <c:y val="-0.21075237165784913"/>
                </c:manualLayout>
              </c:layout>
              <c:spPr>
                <a:xfrm>
                  <a:off x="88899" y="546773"/>
                  <a:ext cx="1315699" cy="457223"/>
                </a:xfrm>
                <a:pattFill prst="pct75">
                  <a:fgClr>
                    <a:sysClr val="windowText" lastClr="000000">
                      <a:lumMod val="75000"/>
                      <a:lumOff val="25000"/>
                    </a:sysClr>
                  </a:fgClr>
                  <a:bgClr>
                    <a:sysClr val="windowText" lastClr="000000">
                      <a:lumMod val="65000"/>
                      <a:lumOff val="35000"/>
                    </a:sys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55931"/>
                        <a:gd name="adj2" fmla="val 88357"/>
                      </a:avLst>
                    </a:prstGeom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</c15:spPr>
                  <c15:layout>
                    <c:manualLayout>
                      <c:w val="0.36295725559195152"/>
                      <c:h val="0.180654542006298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60A-4823-BAA1-40224C7C8F25}"/>
                </c:ext>
              </c:extLst>
            </c:dLbl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pattFill prst="pct75">
                    <a:fgClr>
                      <a:schemeClr val="dk1">
                        <a:lumMod val="75000"/>
                        <a:lumOff val="25000"/>
                      </a:schemeClr>
                    </a:fgClr>
                    <a:bgClr>
                      <a:schemeClr val="dk1">
                        <a:lumMod val="65000"/>
                        <a:lumOff val="35000"/>
                      </a:schemeClr>
                    </a:bgClr>
                  </a:pattFill>
                  <a:ln>
                    <a:noFill/>
                  </a:ln>
                </c15:spPr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'СВОДНАЯ ПО ОТЧЕТАМ РК'!$P$39:$P$43</c15:sqref>
                  </c15:fullRef>
                </c:ext>
              </c:extLst>
              <c:f>('СВОДНАЯ ПО ОТЧЕТАМ РК'!$P$39:$P$41,'СВОДНАЯ ПО ОТЧЕТАМ РК'!$P$43)</c:f>
              <c:strCache>
                <c:ptCount val="4"/>
                <c:pt idx="0">
                  <c:v>электричество</c:v>
                </c:pt>
                <c:pt idx="1">
                  <c:v>ЗП</c:v>
                </c:pt>
                <c:pt idx="2">
                  <c:v>Расходы</c:v>
                </c:pt>
                <c:pt idx="3">
                  <c:v>Межевание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'СВОДНАЯ ПО ОТЧЕТАМ РК'!$Q$39:$Q$43</c15:sqref>
                  </c15:fullRef>
                </c:ext>
              </c:extLst>
              <c:f>('СВОДНАЯ ПО ОТЧЕТАМ РК'!$Q$39:$Q$41,'СВОДНАЯ ПО ОТЧЕТАМ РК'!$Q$43)</c:f>
              <c:numCache>
                <c:formatCode>#,##0.00</c:formatCode>
                <c:ptCount val="4"/>
                <c:pt idx="0">
                  <c:v>67416.08</c:v>
                </c:pt>
                <c:pt idx="1">
                  <c:v>94000</c:v>
                </c:pt>
                <c:pt idx="2">
                  <c:v>60929.080000000016</c:v>
                </c:pt>
                <c:pt idx="3">
                  <c:v>210000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660A-4823-BAA1-40224C7C8F2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5445</xdr:rowOff>
    </xdr:from>
    <xdr:to>
      <xdr:col>1</xdr:col>
      <xdr:colOff>315685</xdr:colOff>
      <xdr:row>48</xdr:row>
      <xdr:rowOff>130629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315686</xdr:colOff>
      <xdr:row>35</xdr:row>
      <xdr:rowOff>5443</xdr:rowOff>
    </xdr:from>
    <xdr:to>
      <xdr:col>4</xdr:col>
      <xdr:colOff>141515</xdr:colOff>
      <xdr:row>48</xdr:row>
      <xdr:rowOff>130628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108856</xdr:colOff>
      <xdr:row>35</xdr:row>
      <xdr:rowOff>27214</xdr:rowOff>
    </xdr:from>
    <xdr:to>
      <xdr:col>9</xdr:col>
      <xdr:colOff>533400</xdr:colOff>
      <xdr:row>48</xdr:row>
      <xdr:rowOff>130628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315687</xdr:colOff>
      <xdr:row>35</xdr:row>
      <xdr:rowOff>16328</xdr:rowOff>
    </xdr:from>
    <xdr:to>
      <xdr:col>13</xdr:col>
      <xdr:colOff>87086</xdr:colOff>
      <xdr:row>48</xdr:row>
      <xdr:rowOff>119742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54431</xdr:colOff>
      <xdr:row>35</xdr:row>
      <xdr:rowOff>16327</xdr:rowOff>
    </xdr:from>
    <xdr:to>
      <xdr:col>16</xdr:col>
      <xdr:colOff>788894</xdr:colOff>
      <xdr:row>48</xdr:row>
      <xdr:rowOff>141514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opLeftCell="A34" zoomScale="70" zoomScaleNormal="70" workbookViewId="0">
      <pane xSplit="1" topLeftCell="B1" activePane="topRight" state="frozen"/>
      <selection pane="topRight" activeCell="B35" sqref="B35:C35"/>
    </sheetView>
  </sheetViews>
  <sheetFormatPr defaultRowHeight="14.4" x14ac:dyDescent="0.3"/>
  <cols>
    <col min="1" max="1" width="40.21875" style="4" customWidth="1"/>
    <col min="2" max="2" width="14.21875" style="15" customWidth="1"/>
    <col min="3" max="3" width="16.5546875" style="15" customWidth="1"/>
    <col min="4" max="4" width="23" style="15" customWidth="1"/>
    <col min="5" max="5" width="16.5546875" style="28" customWidth="1"/>
    <col min="6" max="6" width="8.88671875" style="4"/>
    <col min="7" max="7" width="5.6640625" style="4" customWidth="1"/>
    <col min="8" max="8" width="8.88671875" style="4"/>
    <col min="9" max="9" width="5.21875" style="4" customWidth="1"/>
    <col min="10" max="10" width="14.21875" style="4" customWidth="1"/>
    <col min="11" max="11" width="11.6640625" style="4" customWidth="1"/>
    <col min="12" max="12" width="14.5546875" style="4" customWidth="1"/>
    <col min="13" max="13" width="15.5546875" style="4" customWidth="1"/>
    <col min="14" max="14" width="14.44140625" style="4" customWidth="1"/>
    <col min="15" max="15" width="8.88671875" style="15" customWidth="1"/>
    <col min="16" max="16" width="16.44140625" style="4" customWidth="1"/>
    <col min="17" max="17" width="11.6640625" style="4" customWidth="1"/>
    <col min="18" max="20" width="8.88671875" style="84"/>
    <col min="21" max="16384" width="8.88671875" style="4"/>
  </cols>
  <sheetData>
    <row r="1" spans="1:20" s="45" customFormat="1" ht="18" x14ac:dyDescent="0.35">
      <c r="A1" s="45" t="s">
        <v>59</v>
      </c>
      <c r="B1" s="46"/>
      <c r="C1" s="46"/>
      <c r="D1" s="46"/>
      <c r="E1" s="47"/>
      <c r="O1" s="46"/>
      <c r="R1" s="78"/>
      <c r="S1" s="78"/>
      <c r="T1" s="78"/>
    </row>
    <row r="2" spans="1:20" s="45" customFormat="1" ht="4.2" customHeight="1" x14ac:dyDescent="0.35">
      <c r="B2" s="46"/>
      <c r="C2" s="46"/>
      <c r="D2" s="46"/>
      <c r="E2" s="47"/>
      <c r="O2" s="46"/>
      <c r="R2" s="78"/>
      <c r="S2" s="78"/>
      <c r="T2" s="78"/>
    </row>
    <row r="3" spans="1:20" s="18" customFormat="1" x14ac:dyDescent="0.3">
      <c r="A3" s="17" t="s">
        <v>61</v>
      </c>
      <c r="B3" s="127" t="s">
        <v>43</v>
      </c>
      <c r="C3" s="127"/>
      <c r="D3" s="127" t="s">
        <v>42</v>
      </c>
      <c r="E3" s="127"/>
      <c r="F3" s="127" t="s">
        <v>44</v>
      </c>
      <c r="G3" s="127"/>
      <c r="H3" s="127" t="s">
        <v>45</v>
      </c>
      <c r="I3" s="127"/>
      <c r="J3" s="127" t="s">
        <v>46</v>
      </c>
      <c r="K3" s="127"/>
      <c r="L3" s="127" t="s">
        <v>47</v>
      </c>
      <c r="M3" s="127"/>
      <c r="N3" s="127" t="s">
        <v>48</v>
      </c>
      <c r="O3" s="127"/>
      <c r="P3" s="127" t="s">
        <v>49</v>
      </c>
      <c r="Q3" s="127"/>
      <c r="R3" s="79"/>
      <c r="S3" s="79"/>
      <c r="T3" s="79"/>
    </row>
    <row r="4" spans="1:20" s="55" customFormat="1" x14ac:dyDescent="0.3">
      <c r="A4" s="52" t="s">
        <v>86</v>
      </c>
      <c r="B4" s="139">
        <v>43638</v>
      </c>
      <c r="C4" s="94"/>
      <c r="D4" s="139">
        <v>43267</v>
      </c>
      <c r="E4" s="94"/>
      <c r="F4" s="53"/>
      <c r="G4" s="54"/>
      <c r="H4" s="53"/>
      <c r="I4" s="54"/>
      <c r="J4" s="139">
        <v>42125</v>
      </c>
      <c r="K4" s="148"/>
      <c r="L4" s="139">
        <v>41760</v>
      </c>
      <c r="M4" s="94"/>
      <c r="N4" s="93"/>
      <c r="O4" s="94"/>
      <c r="P4" s="139">
        <v>41030</v>
      </c>
      <c r="Q4" s="148"/>
      <c r="R4" s="80"/>
      <c r="S4" s="80"/>
      <c r="T4" s="80"/>
    </row>
    <row r="5" spans="1:20" s="40" customFormat="1" ht="13.8" x14ac:dyDescent="0.25">
      <c r="A5" s="39" t="s">
        <v>52</v>
      </c>
      <c r="B5" s="160" t="s">
        <v>53</v>
      </c>
      <c r="C5" s="161"/>
      <c r="D5" s="160" t="s">
        <v>53</v>
      </c>
      <c r="E5" s="161"/>
      <c r="F5" s="160" t="s">
        <v>53</v>
      </c>
      <c r="G5" s="161"/>
      <c r="H5" s="160" t="s">
        <v>53</v>
      </c>
      <c r="I5" s="161"/>
      <c r="J5" s="160" t="s">
        <v>53</v>
      </c>
      <c r="K5" s="161"/>
      <c r="L5" s="160" t="s">
        <v>54</v>
      </c>
      <c r="M5" s="161"/>
      <c r="N5" s="160" t="s">
        <v>54</v>
      </c>
      <c r="O5" s="161"/>
      <c r="P5" s="160" t="s">
        <v>54</v>
      </c>
      <c r="Q5" s="161"/>
      <c r="R5" s="81"/>
      <c r="S5" s="81"/>
      <c r="T5" s="81"/>
    </row>
    <row r="6" spans="1:20" s="44" customFormat="1" x14ac:dyDescent="0.3">
      <c r="A6" s="68" t="s">
        <v>26</v>
      </c>
      <c r="B6" s="128">
        <f>D32</f>
        <v>44118</v>
      </c>
      <c r="C6" s="128"/>
      <c r="D6" s="151">
        <v>43536</v>
      </c>
      <c r="E6" s="152"/>
      <c r="F6" s="151"/>
      <c r="G6" s="152"/>
      <c r="H6" s="151"/>
      <c r="I6" s="152"/>
      <c r="J6" s="128">
        <v>0</v>
      </c>
      <c r="K6" s="128"/>
      <c r="L6" s="151">
        <f>N32</f>
        <v>6009.57</v>
      </c>
      <c r="M6" s="152"/>
      <c r="N6" s="128"/>
      <c r="O6" s="128"/>
      <c r="P6" s="140">
        <v>-7590.95</v>
      </c>
      <c r="Q6" s="140"/>
      <c r="R6" s="82"/>
      <c r="S6" s="82"/>
      <c r="T6" s="82"/>
    </row>
    <row r="7" spans="1:20" s="77" customFormat="1" ht="28.8" x14ac:dyDescent="0.3">
      <c r="A7" s="76" t="s">
        <v>87</v>
      </c>
      <c r="B7" s="158">
        <v>455890</v>
      </c>
      <c r="C7" s="158"/>
      <c r="D7" s="158">
        <v>419520</v>
      </c>
      <c r="E7" s="158"/>
      <c r="F7" s="129"/>
      <c r="G7" s="130"/>
      <c r="H7" s="129"/>
      <c r="I7" s="130"/>
      <c r="J7" s="129">
        <v>288705</v>
      </c>
      <c r="K7" s="130"/>
      <c r="L7" s="129">
        <v>195300</v>
      </c>
      <c r="M7" s="130"/>
      <c r="N7" s="129"/>
      <c r="O7" s="130"/>
      <c r="P7" s="129">
        <v>126175</v>
      </c>
      <c r="Q7" s="130"/>
      <c r="R7" s="83"/>
      <c r="S7" s="83"/>
      <c r="T7" s="83"/>
    </row>
    <row r="8" spans="1:20" x14ac:dyDescent="0.3">
      <c r="A8" s="3" t="s">
        <v>36</v>
      </c>
      <c r="B8" s="101" t="s">
        <v>37</v>
      </c>
      <c r="C8" s="145"/>
      <c r="D8" s="101" t="s">
        <v>37</v>
      </c>
      <c r="E8" s="145"/>
      <c r="F8" s="101" t="s">
        <v>37</v>
      </c>
      <c r="G8" s="145"/>
      <c r="H8" s="101" t="s">
        <v>37</v>
      </c>
      <c r="I8" s="145"/>
      <c r="J8" s="101" t="s">
        <v>37</v>
      </c>
      <c r="K8" s="145"/>
      <c r="L8" s="101" t="s">
        <v>37</v>
      </c>
      <c r="M8" s="145"/>
      <c r="N8" s="101" t="s">
        <v>37</v>
      </c>
      <c r="O8" s="145"/>
      <c r="P8" s="144">
        <v>42500</v>
      </c>
      <c r="Q8" s="145"/>
    </row>
    <row r="9" spans="1:20" s="8" customFormat="1" x14ac:dyDescent="0.3">
      <c r="A9" s="7" t="s">
        <v>56</v>
      </c>
      <c r="B9" s="99" t="s">
        <v>37</v>
      </c>
      <c r="C9" s="100"/>
      <c r="D9" s="99" t="s">
        <v>37</v>
      </c>
      <c r="E9" s="100"/>
      <c r="F9" s="99" t="s">
        <v>37</v>
      </c>
      <c r="G9" s="100"/>
      <c r="H9" s="99" t="s">
        <v>37</v>
      </c>
      <c r="I9" s="100"/>
      <c r="J9" s="99">
        <v>85000</v>
      </c>
      <c r="K9" s="100"/>
      <c r="L9" s="99" t="s">
        <v>37</v>
      </c>
      <c r="M9" s="100"/>
      <c r="N9" s="99" t="s">
        <v>37</v>
      </c>
      <c r="O9" s="100"/>
      <c r="P9" s="123">
        <v>138000</v>
      </c>
      <c r="Q9" s="124"/>
      <c r="R9" s="84"/>
      <c r="S9" s="84"/>
      <c r="T9" s="84"/>
    </row>
    <row r="10" spans="1:20" x14ac:dyDescent="0.3">
      <c r="A10" s="3" t="s">
        <v>34</v>
      </c>
      <c r="B10" s="101" t="s">
        <v>60</v>
      </c>
      <c r="C10" s="102"/>
      <c r="D10" s="101" t="s">
        <v>60</v>
      </c>
      <c r="E10" s="102"/>
      <c r="F10" s="101"/>
      <c r="G10" s="102"/>
      <c r="H10" s="101"/>
      <c r="I10" s="102"/>
      <c r="J10" s="101" t="s">
        <v>60</v>
      </c>
      <c r="K10" s="102"/>
      <c r="L10" s="101">
        <v>32750</v>
      </c>
      <c r="M10" s="102"/>
      <c r="N10" s="101"/>
      <c r="O10" s="102"/>
      <c r="P10" s="144">
        <v>26150</v>
      </c>
      <c r="Q10" s="145"/>
    </row>
    <row r="11" spans="1:20" x14ac:dyDescent="0.3">
      <c r="A11" s="3" t="s">
        <v>38</v>
      </c>
      <c r="B11" s="101" t="s">
        <v>60</v>
      </c>
      <c r="C11" s="102"/>
      <c r="D11" s="101" t="s">
        <v>60</v>
      </c>
      <c r="E11" s="102"/>
      <c r="F11" s="101"/>
      <c r="G11" s="102"/>
      <c r="H11" s="101"/>
      <c r="I11" s="102"/>
      <c r="J11" s="101" t="s">
        <v>60</v>
      </c>
      <c r="K11" s="102"/>
      <c r="L11" s="101">
        <v>12250</v>
      </c>
      <c r="M11" s="102"/>
      <c r="N11" s="101"/>
      <c r="O11" s="102"/>
      <c r="P11" s="146">
        <v>5600</v>
      </c>
      <c r="Q11" s="147"/>
    </row>
    <row r="12" spans="1:20" s="75" customFormat="1" x14ac:dyDescent="0.3">
      <c r="A12" s="74" t="s">
        <v>89</v>
      </c>
      <c r="B12" s="157">
        <v>196636</v>
      </c>
      <c r="C12" s="157"/>
      <c r="D12" s="157">
        <v>266920</v>
      </c>
      <c r="E12" s="157"/>
      <c r="F12" s="131"/>
      <c r="G12" s="132"/>
      <c r="H12" s="131"/>
      <c r="I12" s="132"/>
      <c r="J12" s="131">
        <v>60000</v>
      </c>
      <c r="K12" s="132"/>
      <c r="L12" s="131">
        <v>198646.5</v>
      </c>
      <c r="M12" s="132"/>
      <c r="N12" s="131"/>
      <c r="O12" s="132"/>
      <c r="P12" s="131">
        <v>92312.960000000006</v>
      </c>
      <c r="Q12" s="132"/>
      <c r="R12" s="85"/>
      <c r="S12" s="85"/>
      <c r="T12" s="85"/>
    </row>
    <row r="13" spans="1:20" s="44" customFormat="1" x14ac:dyDescent="0.3">
      <c r="A13" s="5" t="s">
        <v>27</v>
      </c>
      <c r="B13" s="159">
        <f>SUM(B7:B12)</f>
        <v>652526</v>
      </c>
      <c r="C13" s="159"/>
      <c r="D13" s="159">
        <f>SUM(D7:D12)</f>
        <v>686440</v>
      </c>
      <c r="E13" s="159"/>
      <c r="F13" s="103"/>
      <c r="G13" s="104"/>
      <c r="H13" s="103"/>
      <c r="I13" s="104"/>
      <c r="J13" s="141">
        <f>SUM(J6:K12)</f>
        <v>433705</v>
      </c>
      <c r="K13" s="142"/>
      <c r="L13" s="103">
        <f>SUM(L7:L12)</f>
        <v>438946.5</v>
      </c>
      <c r="M13" s="104"/>
      <c r="N13" s="103"/>
      <c r="O13" s="104"/>
      <c r="P13" s="141">
        <f>SUM(P7:P12)</f>
        <v>430737.96</v>
      </c>
      <c r="Q13" s="142"/>
      <c r="R13" s="82"/>
      <c r="S13" s="82"/>
      <c r="T13" s="82"/>
    </row>
    <row r="14" spans="1:20" s="65" customFormat="1" ht="28.8" x14ac:dyDescent="0.3">
      <c r="A14" s="64" t="s">
        <v>88</v>
      </c>
      <c r="B14" s="143">
        <f>SUM(B6:B12)</f>
        <v>696644</v>
      </c>
      <c r="C14" s="143"/>
      <c r="D14" s="143">
        <f>SUM(D6:D12)</f>
        <v>729976</v>
      </c>
      <c r="E14" s="143"/>
      <c r="F14" s="105"/>
      <c r="G14" s="106"/>
      <c r="H14" s="105"/>
      <c r="I14" s="106"/>
      <c r="J14" s="143">
        <f>J13</f>
        <v>433705</v>
      </c>
      <c r="K14" s="143"/>
      <c r="L14" s="105">
        <f>L13+L6</f>
        <v>444956.07</v>
      </c>
      <c r="M14" s="106"/>
      <c r="N14" s="105"/>
      <c r="O14" s="106"/>
      <c r="P14" s="143">
        <f>P13+P6</f>
        <v>423147.01</v>
      </c>
      <c r="Q14" s="143"/>
      <c r="R14" s="86"/>
      <c r="S14" s="86"/>
      <c r="T14" s="86"/>
    </row>
    <row r="15" spans="1:20" s="67" customFormat="1" ht="18" x14ac:dyDescent="0.35">
      <c r="A15" s="66" t="s">
        <v>76</v>
      </c>
      <c r="B15" s="156"/>
      <c r="C15" s="156"/>
      <c r="D15" s="156"/>
      <c r="E15" s="156"/>
      <c r="F15" s="107"/>
      <c r="G15" s="108"/>
      <c r="H15" s="107"/>
      <c r="I15" s="108"/>
      <c r="J15" s="107"/>
      <c r="K15" s="108"/>
      <c r="L15" s="107"/>
      <c r="M15" s="108"/>
      <c r="N15" s="107"/>
      <c r="O15" s="108"/>
      <c r="P15" s="107"/>
      <c r="Q15" s="108"/>
      <c r="R15" s="87"/>
      <c r="S15" s="87"/>
      <c r="T15" s="87"/>
    </row>
    <row r="16" spans="1:20" s="20" customFormat="1" x14ac:dyDescent="0.3">
      <c r="A16" s="19" t="s">
        <v>31</v>
      </c>
      <c r="B16" s="155">
        <v>242451</v>
      </c>
      <c r="C16" s="155"/>
      <c r="D16" s="155">
        <v>311458</v>
      </c>
      <c r="E16" s="155"/>
      <c r="F16" s="95"/>
      <c r="G16" s="96"/>
      <c r="H16" s="95"/>
      <c r="I16" s="96"/>
      <c r="J16" s="95">
        <v>257081</v>
      </c>
      <c r="K16" s="96"/>
      <c r="L16" s="95">
        <v>253905.97</v>
      </c>
      <c r="M16" s="96"/>
      <c r="N16" s="95"/>
      <c r="O16" s="96"/>
      <c r="P16" s="95">
        <v>67416.08</v>
      </c>
      <c r="Q16" s="96"/>
      <c r="R16" s="88"/>
      <c r="S16" s="88"/>
      <c r="T16" s="88"/>
    </row>
    <row r="17" spans="1:20" x14ac:dyDescent="0.3">
      <c r="A17" s="109" t="s">
        <v>24</v>
      </c>
      <c r="B17" s="120">
        <v>120000</v>
      </c>
      <c r="C17" s="120"/>
      <c r="D17" s="120">
        <v>221000</v>
      </c>
      <c r="E17" s="120"/>
      <c r="F17" s="112"/>
      <c r="G17" s="113"/>
      <c r="H17" s="144"/>
      <c r="I17" s="145"/>
      <c r="J17" s="125">
        <v>90000</v>
      </c>
      <c r="K17" s="126"/>
      <c r="L17" s="144">
        <v>118834</v>
      </c>
      <c r="M17" s="145"/>
      <c r="N17" s="112"/>
      <c r="O17" s="113"/>
      <c r="P17" s="58">
        <v>94000</v>
      </c>
      <c r="Q17" s="59"/>
    </row>
    <row r="18" spans="1:20" x14ac:dyDescent="0.3">
      <c r="A18" s="110"/>
      <c r="B18" s="6" t="s">
        <v>3</v>
      </c>
      <c r="C18" s="23">
        <v>60000</v>
      </c>
      <c r="D18" s="3" t="s">
        <v>3</v>
      </c>
      <c r="E18" s="29">
        <v>60000</v>
      </c>
      <c r="F18" s="32"/>
      <c r="G18" s="33"/>
      <c r="H18" s="32"/>
      <c r="I18" s="33"/>
      <c r="J18" s="3" t="s">
        <v>3</v>
      </c>
      <c r="K18" s="3">
        <v>10000</v>
      </c>
      <c r="L18" s="3" t="s">
        <v>3</v>
      </c>
      <c r="M18" s="3">
        <v>55200</v>
      </c>
      <c r="N18" s="114"/>
      <c r="O18" s="115"/>
      <c r="P18" s="3" t="s">
        <v>3</v>
      </c>
      <c r="Q18" s="3">
        <v>45600</v>
      </c>
    </row>
    <row r="19" spans="1:20" x14ac:dyDescent="0.3">
      <c r="A19" s="110"/>
      <c r="B19" s="6" t="s">
        <v>4</v>
      </c>
      <c r="C19" s="23">
        <v>42000</v>
      </c>
      <c r="D19" s="3" t="s">
        <v>4</v>
      </c>
      <c r="E19" s="29">
        <v>49000</v>
      </c>
      <c r="F19" s="30"/>
      <c r="G19" s="34"/>
      <c r="H19" s="30"/>
      <c r="I19" s="34"/>
      <c r="J19" s="3" t="s">
        <v>4</v>
      </c>
      <c r="K19" s="3">
        <v>10000</v>
      </c>
      <c r="L19" s="3" t="s">
        <v>4</v>
      </c>
      <c r="M19" s="3">
        <v>20400</v>
      </c>
      <c r="N19" s="114"/>
      <c r="O19" s="115"/>
      <c r="P19" s="3" t="s">
        <v>4</v>
      </c>
      <c r="Q19" s="3">
        <v>14800</v>
      </c>
    </row>
    <row r="20" spans="1:20" x14ac:dyDescent="0.3">
      <c r="A20" s="110"/>
      <c r="B20" s="6" t="s">
        <v>28</v>
      </c>
      <c r="C20" s="23">
        <v>30000</v>
      </c>
      <c r="D20" s="3" t="s">
        <v>28</v>
      </c>
      <c r="E20" s="29">
        <v>40000</v>
      </c>
      <c r="F20" s="30"/>
      <c r="G20" s="34"/>
      <c r="H20" s="30"/>
      <c r="I20" s="34"/>
      <c r="J20" s="3" t="s">
        <v>28</v>
      </c>
      <c r="K20" s="3">
        <v>70000</v>
      </c>
      <c r="L20" s="3" t="s">
        <v>28</v>
      </c>
      <c r="M20" s="3">
        <v>30000</v>
      </c>
      <c r="N20" s="114"/>
      <c r="O20" s="115"/>
      <c r="P20" s="3" t="s">
        <v>28</v>
      </c>
      <c r="Q20" s="3">
        <v>24000</v>
      </c>
    </row>
    <row r="21" spans="1:20" x14ac:dyDescent="0.3">
      <c r="A21" s="110"/>
      <c r="B21" s="6" t="s">
        <v>29</v>
      </c>
      <c r="C21" s="23" t="s">
        <v>33</v>
      </c>
      <c r="D21" s="3" t="s">
        <v>29</v>
      </c>
      <c r="E21" s="29">
        <v>30000</v>
      </c>
      <c r="F21" s="30"/>
      <c r="G21" s="34"/>
      <c r="H21" s="30"/>
      <c r="I21" s="34"/>
      <c r="J21" s="3"/>
      <c r="K21" s="3"/>
      <c r="L21" s="3" t="s">
        <v>21</v>
      </c>
      <c r="M21" s="3">
        <v>12000</v>
      </c>
      <c r="N21" s="114"/>
      <c r="O21" s="115"/>
      <c r="P21" s="3" t="s">
        <v>21</v>
      </c>
      <c r="Q21" s="3">
        <v>9600</v>
      </c>
    </row>
    <row r="22" spans="1:20" x14ac:dyDescent="0.3">
      <c r="A22" s="110"/>
      <c r="B22" s="6" t="s">
        <v>21</v>
      </c>
      <c r="C22" s="23" t="s">
        <v>33</v>
      </c>
      <c r="D22" s="3" t="s">
        <v>21</v>
      </c>
      <c r="E22" s="29">
        <v>12000</v>
      </c>
      <c r="F22" s="30"/>
      <c r="G22" s="34"/>
      <c r="H22" s="30"/>
      <c r="I22" s="34"/>
      <c r="J22" s="3" t="s">
        <v>21</v>
      </c>
      <c r="K22" s="38"/>
      <c r="L22" s="3" t="s">
        <v>67</v>
      </c>
      <c r="M22" s="3">
        <v>1400</v>
      </c>
      <c r="N22" s="114"/>
      <c r="O22" s="115"/>
      <c r="P22" s="3"/>
      <c r="Q22" s="3"/>
    </row>
    <row r="23" spans="1:20" x14ac:dyDescent="0.3">
      <c r="A23" s="111"/>
      <c r="B23" s="3" t="s">
        <v>32</v>
      </c>
      <c r="C23" s="24">
        <f>SUM(C18:C22)</f>
        <v>132000</v>
      </c>
      <c r="D23" s="3" t="s">
        <v>32</v>
      </c>
      <c r="E23" s="42">
        <f>SUM(E18:E22)</f>
        <v>191000</v>
      </c>
      <c r="F23" s="31"/>
      <c r="G23" s="35"/>
      <c r="H23" s="31"/>
      <c r="I23" s="35"/>
      <c r="J23" s="3" t="s">
        <v>32</v>
      </c>
      <c r="K23" s="2">
        <f>SUM(K18:K22)</f>
        <v>90000</v>
      </c>
      <c r="L23" s="3" t="s">
        <v>32</v>
      </c>
      <c r="M23" s="3">
        <f>SUM(M18:M22)</f>
        <v>119000</v>
      </c>
      <c r="N23" s="116"/>
      <c r="O23" s="117"/>
      <c r="P23" s="3" t="s">
        <v>32</v>
      </c>
      <c r="Q23" s="3">
        <f>SUM(Q18:Q22)</f>
        <v>94000</v>
      </c>
    </row>
    <row r="24" spans="1:20" s="8" customFormat="1" x14ac:dyDescent="0.3">
      <c r="A24" s="7" t="s">
        <v>25</v>
      </c>
      <c r="B24" s="121">
        <v>126906</v>
      </c>
      <c r="C24" s="121"/>
      <c r="D24" s="122">
        <v>153400</v>
      </c>
      <c r="E24" s="122"/>
      <c r="F24" s="153"/>
      <c r="G24" s="154"/>
      <c r="H24" s="123"/>
      <c r="I24" s="124"/>
      <c r="J24" s="123">
        <f>K30</f>
        <v>82000</v>
      </c>
      <c r="K24" s="124"/>
      <c r="L24" s="123">
        <f>M30</f>
        <v>109913.5</v>
      </c>
      <c r="M24" s="124"/>
      <c r="N24" s="123"/>
      <c r="O24" s="124"/>
      <c r="P24" s="123">
        <f>Q30</f>
        <v>270929.08</v>
      </c>
      <c r="Q24" s="124"/>
      <c r="R24" s="84"/>
      <c r="S24" s="84"/>
      <c r="T24" s="84"/>
    </row>
    <row r="25" spans="1:20" s="37" customFormat="1" x14ac:dyDescent="0.3">
      <c r="A25" s="36" t="s">
        <v>34</v>
      </c>
      <c r="B25" s="165" t="s">
        <v>50</v>
      </c>
      <c r="C25" s="166"/>
      <c r="D25" s="118">
        <v>60000</v>
      </c>
      <c r="E25" s="119"/>
      <c r="F25" s="112"/>
      <c r="G25" s="113"/>
      <c r="H25" s="112"/>
      <c r="I25" s="113"/>
      <c r="J25" s="118">
        <v>0</v>
      </c>
      <c r="K25" s="119"/>
      <c r="L25" s="118">
        <v>39991.870000000003</v>
      </c>
      <c r="M25" s="119"/>
      <c r="N25" s="112"/>
      <c r="O25" s="113"/>
      <c r="P25" s="118">
        <v>27459.31</v>
      </c>
      <c r="Q25" s="119"/>
      <c r="R25" s="84"/>
      <c r="S25" s="84"/>
      <c r="T25" s="84"/>
    </row>
    <row r="26" spans="1:20" ht="60" customHeight="1" x14ac:dyDescent="0.3">
      <c r="A26" s="10"/>
      <c r="B26" s="167"/>
      <c r="C26" s="168"/>
      <c r="D26" s="26" t="s">
        <v>51</v>
      </c>
      <c r="E26" s="21">
        <v>34000</v>
      </c>
      <c r="F26" s="114"/>
      <c r="G26" s="115"/>
      <c r="H26" s="114"/>
      <c r="I26" s="115"/>
      <c r="J26" s="11" t="s">
        <v>39</v>
      </c>
      <c r="K26" s="21">
        <v>66000</v>
      </c>
      <c r="L26" s="11" t="s">
        <v>39</v>
      </c>
      <c r="M26" s="21">
        <v>8384</v>
      </c>
      <c r="N26" s="114"/>
      <c r="O26" s="115"/>
      <c r="P26" s="11" t="s">
        <v>39</v>
      </c>
      <c r="Q26" s="21">
        <v>10590.87</v>
      </c>
    </row>
    <row r="27" spans="1:20" ht="45.6" customHeight="1" x14ac:dyDescent="0.3">
      <c r="A27" s="10"/>
      <c r="B27" s="167"/>
      <c r="C27" s="168"/>
      <c r="D27" s="26" t="s">
        <v>79</v>
      </c>
      <c r="E27" s="21">
        <v>6000</v>
      </c>
      <c r="F27" s="114"/>
      <c r="G27" s="115"/>
      <c r="H27" s="114"/>
      <c r="I27" s="115"/>
      <c r="J27" s="11" t="s">
        <v>58</v>
      </c>
      <c r="K27" s="21">
        <v>16000</v>
      </c>
      <c r="L27" s="69" t="s">
        <v>64</v>
      </c>
      <c r="M27" s="22">
        <v>95000</v>
      </c>
      <c r="N27" s="114"/>
      <c r="O27" s="115"/>
      <c r="P27" s="16" t="s">
        <v>40</v>
      </c>
      <c r="Q27" s="22">
        <v>210000</v>
      </c>
    </row>
    <row r="28" spans="1:20" ht="30" customHeight="1" x14ac:dyDescent="0.3">
      <c r="A28" s="10"/>
      <c r="B28" s="167"/>
      <c r="C28" s="168"/>
      <c r="D28" s="26" t="s">
        <v>77</v>
      </c>
      <c r="E28" s="21">
        <v>20000</v>
      </c>
      <c r="F28" s="114"/>
      <c r="G28" s="115"/>
      <c r="H28" s="114"/>
      <c r="I28" s="115"/>
      <c r="J28" s="50"/>
      <c r="K28" s="51"/>
      <c r="L28" s="73" t="s">
        <v>83</v>
      </c>
      <c r="M28" s="43" t="s">
        <v>65</v>
      </c>
      <c r="N28" s="114"/>
      <c r="O28" s="115"/>
      <c r="P28" s="71" t="s">
        <v>82</v>
      </c>
      <c r="Q28" s="72">
        <v>8656</v>
      </c>
    </row>
    <row r="29" spans="1:20" ht="34.200000000000003" customHeight="1" x14ac:dyDescent="0.3">
      <c r="A29" s="10"/>
      <c r="B29" s="167"/>
      <c r="C29" s="168"/>
      <c r="D29" s="26" t="s">
        <v>78</v>
      </c>
      <c r="E29" s="21">
        <v>8400</v>
      </c>
      <c r="F29" s="114"/>
      <c r="G29" s="115"/>
      <c r="H29" s="114"/>
      <c r="I29" s="115"/>
      <c r="J29" s="48"/>
      <c r="K29" s="49"/>
      <c r="L29" s="26" t="s">
        <v>41</v>
      </c>
      <c r="M29" s="21">
        <v>6529.5</v>
      </c>
      <c r="N29" s="114"/>
      <c r="O29" s="115"/>
      <c r="P29" s="26" t="s">
        <v>41</v>
      </c>
      <c r="Q29" s="21">
        <v>14222.9</v>
      </c>
    </row>
    <row r="30" spans="1:20" x14ac:dyDescent="0.3">
      <c r="A30" s="12"/>
      <c r="B30" s="169"/>
      <c r="C30" s="170"/>
      <c r="D30" s="25" t="s">
        <v>35</v>
      </c>
      <c r="E30" s="27">
        <f>SUM(E25:E29)</f>
        <v>68400</v>
      </c>
      <c r="F30" s="116"/>
      <c r="G30" s="117"/>
      <c r="H30" s="116"/>
      <c r="I30" s="117"/>
      <c r="J30" s="9" t="s">
        <v>35</v>
      </c>
      <c r="K30" s="21">
        <f>J25+SUM(K26:K29)</f>
        <v>82000</v>
      </c>
      <c r="L30" s="9" t="s">
        <v>35</v>
      </c>
      <c r="M30" s="21">
        <f>SUM(M26:M29)</f>
        <v>109913.5</v>
      </c>
      <c r="N30" s="116"/>
      <c r="O30" s="117"/>
      <c r="P30" s="9" t="s">
        <v>35</v>
      </c>
      <c r="Q30" s="21">
        <f>SUM(Q26:Q29)+P25</f>
        <v>270929.08</v>
      </c>
    </row>
    <row r="31" spans="1:20" s="14" customFormat="1" x14ac:dyDescent="0.3">
      <c r="A31" s="13" t="s">
        <v>30</v>
      </c>
      <c r="B31" s="134">
        <f>SUM(B16:B24)</f>
        <v>489357</v>
      </c>
      <c r="C31" s="134"/>
      <c r="D31" s="134">
        <f>SUM(D16:D24)</f>
        <v>685858</v>
      </c>
      <c r="E31" s="134"/>
      <c r="F31" s="135"/>
      <c r="G31" s="136"/>
      <c r="H31" s="135"/>
      <c r="I31" s="136"/>
      <c r="J31" s="135">
        <f>J24+J16+J17</f>
        <v>429081</v>
      </c>
      <c r="K31" s="136"/>
      <c r="L31" s="135">
        <f>L16+L17+L24+L25</f>
        <v>522645.33999999997</v>
      </c>
      <c r="M31" s="136"/>
      <c r="N31" s="135"/>
      <c r="O31" s="136"/>
      <c r="P31" s="135">
        <f>P24+P16+P17</f>
        <v>432345.16000000003</v>
      </c>
      <c r="Q31" s="136"/>
      <c r="R31" s="89"/>
      <c r="S31" s="89"/>
      <c r="T31" s="89"/>
    </row>
    <row r="32" spans="1:20" s="56" customFormat="1" ht="28.8" x14ac:dyDescent="0.3">
      <c r="A32" s="63" t="s">
        <v>57</v>
      </c>
      <c r="B32" s="137">
        <f>B14-B31</f>
        <v>207287</v>
      </c>
      <c r="C32" s="138"/>
      <c r="D32" s="137">
        <f>D14-D31</f>
        <v>44118</v>
      </c>
      <c r="E32" s="138"/>
      <c r="F32" s="163"/>
      <c r="G32" s="164"/>
      <c r="H32" s="163"/>
      <c r="I32" s="164"/>
      <c r="J32" s="137">
        <f>J14-J31</f>
        <v>4624</v>
      </c>
      <c r="K32" s="138"/>
      <c r="L32" s="149">
        <f>L14-L31</f>
        <v>-77689.26999999996</v>
      </c>
      <c r="M32" s="150"/>
      <c r="N32" s="137">
        <v>6009.57</v>
      </c>
      <c r="O32" s="138"/>
      <c r="P32" s="149">
        <f>P14-P31</f>
        <v>-9198.1500000000233</v>
      </c>
      <c r="Q32" s="150"/>
      <c r="R32" s="90"/>
      <c r="S32" s="90"/>
      <c r="T32" s="90"/>
    </row>
    <row r="33" spans="1:20" s="61" customFormat="1" ht="28.8" x14ac:dyDescent="0.3">
      <c r="A33" s="60" t="s">
        <v>68</v>
      </c>
      <c r="B33" s="97">
        <f>B14-B16</f>
        <v>454193</v>
      </c>
      <c r="C33" s="98"/>
      <c r="D33" s="97">
        <f t="shared" ref="D33" si="0">D14-D16</f>
        <v>418518</v>
      </c>
      <c r="E33" s="98"/>
      <c r="F33" s="97">
        <f t="shared" ref="F33" si="1">F14-F16</f>
        <v>0</v>
      </c>
      <c r="G33" s="98"/>
      <c r="H33" s="97">
        <f t="shared" ref="H33" si="2">H14-H16</f>
        <v>0</v>
      </c>
      <c r="I33" s="98"/>
      <c r="J33" s="97">
        <f t="shared" ref="J33" si="3">J14-J16</f>
        <v>176624</v>
      </c>
      <c r="K33" s="98"/>
      <c r="L33" s="97">
        <f t="shared" ref="L33" si="4">L14-L16</f>
        <v>191050.1</v>
      </c>
      <c r="M33" s="98"/>
      <c r="N33" s="97">
        <f t="shared" ref="N33" si="5">N14-N16</f>
        <v>0</v>
      </c>
      <c r="O33" s="98"/>
      <c r="P33" s="97">
        <f t="shared" ref="P33" si="6">P14-P16</f>
        <v>355730.93</v>
      </c>
      <c r="Q33" s="98"/>
      <c r="R33" s="91"/>
      <c r="S33" s="91"/>
      <c r="T33" s="91"/>
    </row>
    <row r="34" spans="1:20" s="57" customFormat="1" ht="30.6" customHeight="1" x14ac:dyDescent="0.3">
      <c r="A34" s="62" t="s">
        <v>66</v>
      </c>
      <c r="B34" s="133">
        <f>B31-B16</f>
        <v>246906</v>
      </c>
      <c r="C34" s="133"/>
      <c r="D34" s="133">
        <f t="shared" ref="D34" si="7">D31-D16</f>
        <v>374400</v>
      </c>
      <c r="E34" s="133"/>
      <c r="F34" s="133">
        <f t="shared" ref="F34" si="8">F31-F16</f>
        <v>0</v>
      </c>
      <c r="G34" s="133"/>
      <c r="H34" s="133">
        <f t="shared" ref="H34" si="9">H31-H16</f>
        <v>0</v>
      </c>
      <c r="I34" s="133"/>
      <c r="J34" s="133">
        <f t="shared" ref="J34" si="10">J31-J16</f>
        <v>172000</v>
      </c>
      <c r="K34" s="133"/>
      <c r="L34" s="133">
        <f>L31-L16</f>
        <v>268739.37</v>
      </c>
      <c r="M34" s="133"/>
      <c r="N34" s="133">
        <f t="shared" ref="N34" si="11">N31-N16</f>
        <v>0</v>
      </c>
      <c r="O34" s="133"/>
      <c r="P34" s="133">
        <f t="shared" ref="P34" si="12">P31-P16</f>
        <v>364929.08</v>
      </c>
      <c r="Q34" s="133"/>
      <c r="R34" s="86"/>
      <c r="S34" s="86"/>
      <c r="T34" s="86"/>
    </row>
    <row r="35" spans="1:20" s="41" customFormat="1" ht="126.6" customHeight="1" x14ac:dyDescent="0.3">
      <c r="A35" s="70" t="s">
        <v>55</v>
      </c>
      <c r="B35" s="162" t="s">
        <v>99</v>
      </c>
      <c r="C35" s="162"/>
      <c r="D35" s="162" t="s">
        <v>80</v>
      </c>
      <c r="E35" s="162"/>
      <c r="F35" s="162"/>
      <c r="G35" s="162"/>
      <c r="H35" s="162"/>
      <c r="I35" s="162"/>
      <c r="J35" s="162" t="s">
        <v>81</v>
      </c>
      <c r="K35" s="162"/>
      <c r="L35" s="162" t="s">
        <v>84</v>
      </c>
      <c r="M35" s="162"/>
      <c r="N35" s="162"/>
      <c r="O35" s="162"/>
      <c r="P35" s="162" t="s">
        <v>85</v>
      </c>
      <c r="Q35" s="162"/>
      <c r="R35" s="92"/>
      <c r="S35" s="92"/>
      <c r="T35" s="92"/>
    </row>
    <row r="38" spans="1:20" x14ac:dyDescent="0.3">
      <c r="B38" s="15" t="s">
        <v>70</v>
      </c>
      <c r="C38" s="15">
        <f>B14</f>
        <v>696644</v>
      </c>
      <c r="D38" s="15" t="s">
        <v>70</v>
      </c>
      <c r="E38" s="28">
        <f>D14</f>
        <v>729976</v>
      </c>
      <c r="J38" s="4" t="s">
        <v>70</v>
      </c>
      <c r="K38" s="4">
        <f>J14</f>
        <v>433705</v>
      </c>
      <c r="L38" s="4" t="s">
        <v>70</v>
      </c>
      <c r="M38" s="4">
        <f>L14</f>
        <v>444956.07</v>
      </c>
      <c r="P38" s="4" t="s">
        <v>70</v>
      </c>
      <c r="Q38" s="4">
        <f>P14</f>
        <v>423147.01</v>
      </c>
    </row>
    <row r="39" spans="1:20" x14ac:dyDescent="0.3">
      <c r="B39" s="15" t="s">
        <v>69</v>
      </c>
      <c r="C39" s="15">
        <f>B16</f>
        <v>242451</v>
      </c>
      <c r="D39" s="15" t="s">
        <v>69</v>
      </c>
      <c r="E39" s="28">
        <f>D16</f>
        <v>311458</v>
      </c>
      <c r="J39" s="4" t="s">
        <v>69</v>
      </c>
      <c r="K39" s="4">
        <f>J16</f>
        <v>257081</v>
      </c>
      <c r="L39" s="4" t="s">
        <v>69</v>
      </c>
      <c r="M39" s="4">
        <f>L16</f>
        <v>253905.97</v>
      </c>
      <c r="P39" s="4" t="s">
        <v>69</v>
      </c>
      <c r="Q39" s="4">
        <f>P16</f>
        <v>67416.08</v>
      </c>
    </row>
    <row r="40" spans="1:20" x14ac:dyDescent="0.3">
      <c r="B40" s="15" t="s">
        <v>71</v>
      </c>
      <c r="C40" s="15">
        <f>B17</f>
        <v>120000</v>
      </c>
      <c r="D40" s="15" t="s">
        <v>71</v>
      </c>
      <c r="E40" s="28">
        <f>D17</f>
        <v>221000</v>
      </c>
      <c r="J40" s="4" t="s">
        <v>71</v>
      </c>
      <c r="K40" s="4">
        <f>J17</f>
        <v>90000</v>
      </c>
      <c r="L40" s="4" t="s">
        <v>71</v>
      </c>
      <c r="M40" s="4">
        <f>L17</f>
        <v>118834</v>
      </c>
      <c r="P40" s="4" t="s">
        <v>71</v>
      </c>
      <c r="Q40" s="4">
        <f>P17</f>
        <v>94000</v>
      </c>
    </row>
    <row r="41" spans="1:20" x14ac:dyDescent="0.3">
      <c r="B41" s="15" t="s">
        <v>72</v>
      </c>
      <c r="C41" s="15">
        <f>B24</f>
        <v>126906</v>
      </c>
      <c r="D41" s="15" t="s">
        <v>72</v>
      </c>
      <c r="E41" s="28">
        <f>D24</f>
        <v>153400</v>
      </c>
      <c r="J41" s="4" t="s">
        <v>72</v>
      </c>
      <c r="K41" s="4">
        <f>J24</f>
        <v>82000</v>
      </c>
      <c r="L41" s="4" t="s">
        <v>72</v>
      </c>
      <c r="M41" s="4">
        <f>L24-95000</f>
        <v>14913.5</v>
      </c>
      <c r="P41" s="4" t="s">
        <v>72</v>
      </c>
      <c r="Q41" s="4">
        <f>P24-210000</f>
        <v>60929.080000000016</v>
      </c>
    </row>
    <row r="42" spans="1:20" x14ac:dyDescent="0.3">
      <c r="B42" s="15" t="s">
        <v>73</v>
      </c>
      <c r="C42" s="15">
        <f>C38-SUM(C39:C41)</f>
        <v>207287</v>
      </c>
      <c r="D42" s="15" t="s">
        <v>73</v>
      </c>
      <c r="E42" s="28">
        <f>E38-SUM(E39:E41)</f>
        <v>44118</v>
      </c>
      <c r="J42" s="4" t="s">
        <v>73</v>
      </c>
      <c r="K42" s="4">
        <f>K38-SUM(K39:K41)</f>
        <v>4624</v>
      </c>
      <c r="L42" s="4" t="s">
        <v>73</v>
      </c>
      <c r="M42" s="4">
        <f>M38-SUM(M39:M41)</f>
        <v>57302.600000000035</v>
      </c>
      <c r="P42" s="4" t="s">
        <v>73</v>
      </c>
      <c r="Q42" s="4">
        <f>Q38-SUM(Q39:Q41)</f>
        <v>200801.84999999998</v>
      </c>
    </row>
    <row r="43" spans="1:20" x14ac:dyDescent="0.3">
      <c r="L43" s="4" t="s">
        <v>75</v>
      </c>
      <c r="M43" s="4">
        <f>M27</f>
        <v>95000</v>
      </c>
      <c r="P43" s="4" t="s">
        <v>74</v>
      </c>
      <c r="Q43" s="4">
        <f>Q27</f>
        <v>210000</v>
      </c>
    </row>
  </sheetData>
  <mergeCells count="174">
    <mergeCell ref="N5:O5"/>
    <mergeCell ref="P5:Q5"/>
    <mergeCell ref="J35:K35"/>
    <mergeCell ref="N35:O35"/>
    <mergeCell ref="P35:Q35"/>
    <mergeCell ref="B35:C35"/>
    <mergeCell ref="D35:E35"/>
    <mergeCell ref="F35:G35"/>
    <mergeCell ref="H35:I35"/>
    <mergeCell ref="L35:M35"/>
    <mergeCell ref="F6:G6"/>
    <mergeCell ref="H16:I16"/>
    <mergeCell ref="H17:I17"/>
    <mergeCell ref="H24:I24"/>
    <mergeCell ref="H31:I31"/>
    <mergeCell ref="H32:I32"/>
    <mergeCell ref="F31:G31"/>
    <mergeCell ref="F32:G32"/>
    <mergeCell ref="B25:C30"/>
    <mergeCell ref="L16:M16"/>
    <mergeCell ref="L17:M17"/>
    <mergeCell ref="H15:I15"/>
    <mergeCell ref="D14:E14"/>
    <mergeCell ref="D9:E9"/>
    <mergeCell ref="D10:E10"/>
    <mergeCell ref="B3:C3"/>
    <mergeCell ref="D3:E3"/>
    <mergeCell ref="F3:G3"/>
    <mergeCell ref="B16:C16"/>
    <mergeCell ref="B15:C15"/>
    <mergeCell ref="D15:E15"/>
    <mergeCell ref="B12:C12"/>
    <mergeCell ref="D12:E12"/>
    <mergeCell ref="D16:E16"/>
    <mergeCell ref="B6:C6"/>
    <mergeCell ref="D6:E6"/>
    <mergeCell ref="B7:C7"/>
    <mergeCell ref="D7:E7"/>
    <mergeCell ref="B13:C13"/>
    <mergeCell ref="D13:E13"/>
    <mergeCell ref="B14:C14"/>
    <mergeCell ref="B5:C5"/>
    <mergeCell ref="D5:E5"/>
    <mergeCell ref="F5:G5"/>
    <mergeCell ref="D11:E11"/>
    <mergeCell ref="B32:C32"/>
    <mergeCell ref="D32:E32"/>
    <mergeCell ref="F7:G7"/>
    <mergeCell ref="F12:G12"/>
    <mergeCell ref="F13:G13"/>
    <mergeCell ref="F14:G14"/>
    <mergeCell ref="F15:G15"/>
    <mergeCell ref="F16:G16"/>
    <mergeCell ref="F17:G17"/>
    <mergeCell ref="F24:G24"/>
    <mergeCell ref="B8:C8"/>
    <mergeCell ref="D8:E8"/>
    <mergeCell ref="F8:G8"/>
    <mergeCell ref="B9:C9"/>
    <mergeCell ref="B10:C10"/>
    <mergeCell ref="B11:C11"/>
    <mergeCell ref="J3:K3"/>
    <mergeCell ref="J6:K6"/>
    <mergeCell ref="J7:K7"/>
    <mergeCell ref="J12:K12"/>
    <mergeCell ref="J13:K13"/>
    <mergeCell ref="J14:K14"/>
    <mergeCell ref="J9:K9"/>
    <mergeCell ref="J10:K10"/>
    <mergeCell ref="H3:I3"/>
    <mergeCell ref="H6:I6"/>
    <mergeCell ref="H7:I7"/>
    <mergeCell ref="H12:I12"/>
    <mergeCell ref="H13:I13"/>
    <mergeCell ref="H14:I14"/>
    <mergeCell ref="H8:I8"/>
    <mergeCell ref="H5:I5"/>
    <mergeCell ref="J5:K5"/>
    <mergeCell ref="L3:M3"/>
    <mergeCell ref="L6:M6"/>
    <mergeCell ref="L7:M7"/>
    <mergeCell ref="L12:M12"/>
    <mergeCell ref="L13:M13"/>
    <mergeCell ref="L14:M14"/>
    <mergeCell ref="L9:M9"/>
    <mergeCell ref="L10:M10"/>
    <mergeCell ref="L11:M11"/>
    <mergeCell ref="L8:M8"/>
    <mergeCell ref="L4:M4"/>
    <mergeCell ref="L5:M5"/>
    <mergeCell ref="P16:Q16"/>
    <mergeCell ref="P24:Q24"/>
    <mergeCell ref="P31:Q31"/>
    <mergeCell ref="P32:Q32"/>
    <mergeCell ref="P15:Q15"/>
    <mergeCell ref="N16:O16"/>
    <mergeCell ref="N24:O24"/>
    <mergeCell ref="N31:O31"/>
    <mergeCell ref="N32:O32"/>
    <mergeCell ref="P3:Q3"/>
    <mergeCell ref="P6:Q6"/>
    <mergeCell ref="P7:Q7"/>
    <mergeCell ref="P12:Q12"/>
    <mergeCell ref="P13:Q13"/>
    <mergeCell ref="P14:Q14"/>
    <mergeCell ref="P9:Q9"/>
    <mergeCell ref="P10:Q10"/>
    <mergeCell ref="P11:Q11"/>
    <mergeCell ref="P8:Q8"/>
    <mergeCell ref="P4:Q4"/>
    <mergeCell ref="N3:O3"/>
    <mergeCell ref="N6:O6"/>
    <mergeCell ref="N7:O7"/>
    <mergeCell ref="N12:O12"/>
    <mergeCell ref="N34:O34"/>
    <mergeCell ref="P34:Q34"/>
    <mergeCell ref="B34:C34"/>
    <mergeCell ref="D34:E34"/>
    <mergeCell ref="F34:G34"/>
    <mergeCell ref="H34:I34"/>
    <mergeCell ref="L34:M34"/>
    <mergeCell ref="J34:K34"/>
    <mergeCell ref="B31:C31"/>
    <mergeCell ref="D31:E31"/>
    <mergeCell ref="J31:K31"/>
    <mergeCell ref="J32:K32"/>
    <mergeCell ref="P33:Q33"/>
    <mergeCell ref="B4:C4"/>
    <mergeCell ref="D4:E4"/>
    <mergeCell ref="B33:C33"/>
    <mergeCell ref="D33:E33"/>
    <mergeCell ref="F33:G33"/>
    <mergeCell ref="H33:I33"/>
    <mergeCell ref="J33:K33"/>
    <mergeCell ref="A17:A23"/>
    <mergeCell ref="F25:G30"/>
    <mergeCell ref="H25:I30"/>
    <mergeCell ref="N25:O30"/>
    <mergeCell ref="N17:O23"/>
    <mergeCell ref="J25:K25"/>
    <mergeCell ref="P25:Q25"/>
    <mergeCell ref="D17:E17"/>
    <mergeCell ref="B17:C17"/>
    <mergeCell ref="B24:C24"/>
    <mergeCell ref="D24:E24"/>
    <mergeCell ref="D25:E25"/>
    <mergeCell ref="L24:M24"/>
    <mergeCell ref="L25:M25"/>
    <mergeCell ref="J17:K17"/>
    <mergeCell ref="J24:K24"/>
    <mergeCell ref="N4:O4"/>
    <mergeCell ref="J16:K16"/>
    <mergeCell ref="L33:M33"/>
    <mergeCell ref="N33:O33"/>
    <mergeCell ref="H9:I9"/>
    <mergeCell ref="H10:I10"/>
    <mergeCell ref="H11:I11"/>
    <mergeCell ref="F9:G9"/>
    <mergeCell ref="F10:G10"/>
    <mergeCell ref="F11:G11"/>
    <mergeCell ref="N13:O13"/>
    <mergeCell ref="N14:O14"/>
    <mergeCell ref="N9:O9"/>
    <mergeCell ref="N10:O10"/>
    <mergeCell ref="N11:O11"/>
    <mergeCell ref="N15:O15"/>
    <mergeCell ref="J11:K11"/>
    <mergeCell ref="J8:K8"/>
    <mergeCell ref="N8:O8"/>
    <mergeCell ref="J15:K15"/>
    <mergeCell ref="J4:K4"/>
    <mergeCell ref="L31:M31"/>
    <mergeCell ref="L32:M32"/>
    <mergeCell ref="L15:M15"/>
  </mergeCells>
  <pageMargins left="0.23622047244094491" right="0.23622047244094491" top="0.74803149606299213" bottom="0.74803149606299213" header="0.31496062992125984" footer="0.31496062992125984"/>
  <pageSetup paperSize="279" scale="235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abSelected="1" topLeftCell="A19" workbookViewId="0">
      <selection activeCell="J44" sqref="J44"/>
    </sheetView>
  </sheetViews>
  <sheetFormatPr defaultRowHeight="14.4" x14ac:dyDescent="0.3"/>
  <cols>
    <col min="1" max="1" width="12.6640625" customWidth="1"/>
    <col min="2" max="9" width="7.33203125" style="171" customWidth="1"/>
    <col min="10" max="10" width="6.21875" style="171" customWidth="1"/>
    <col min="11" max="11" width="6.77734375" style="171" customWidth="1"/>
    <col min="12" max="19" width="8.88671875" style="171"/>
  </cols>
  <sheetData>
    <row r="1" spans="1:21" x14ac:dyDescent="0.3">
      <c r="A1" s="172"/>
      <c r="B1" s="173">
        <v>2001</v>
      </c>
      <c r="C1" s="173"/>
      <c r="D1" s="173">
        <v>2002</v>
      </c>
      <c r="E1" s="173"/>
      <c r="F1" s="173">
        <v>2003</v>
      </c>
      <c r="G1" s="173"/>
      <c r="H1" s="173">
        <v>2004</v>
      </c>
      <c r="I1" s="173"/>
      <c r="J1" s="173">
        <v>2005</v>
      </c>
      <c r="K1" s="173"/>
      <c r="L1" s="173">
        <v>2006</v>
      </c>
      <c r="M1" s="173"/>
      <c r="N1" s="173">
        <v>2007</v>
      </c>
      <c r="O1" s="173"/>
      <c r="P1" s="173">
        <v>2008</v>
      </c>
      <c r="Q1" s="173"/>
      <c r="R1" s="173">
        <v>2009</v>
      </c>
      <c r="S1" s="173"/>
      <c r="T1" s="173">
        <v>2010</v>
      </c>
      <c r="U1" s="173"/>
    </row>
    <row r="2" spans="1:21" x14ac:dyDescent="0.3">
      <c r="A2" s="172"/>
      <c r="B2" s="174" t="s">
        <v>91</v>
      </c>
      <c r="C2" s="174" t="s">
        <v>92</v>
      </c>
      <c r="D2" s="174" t="s">
        <v>91</v>
      </c>
      <c r="E2" s="174" t="s">
        <v>92</v>
      </c>
      <c r="F2" s="174" t="s">
        <v>91</v>
      </c>
      <c r="G2" s="174" t="s">
        <v>92</v>
      </c>
      <c r="H2" s="174" t="s">
        <v>91</v>
      </c>
      <c r="I2" s="174" t="s">
        <v>92</v>
      </c>
      <c r="J2" s="174" t="s">
        <v>91</v>
      </c>
      <c r="K2" s="174" t="s">
        <v>92</v>
      </c>
      <c r="L2" s="174" t="s">
        <v>91</v>
      </c>
      <c r="M2" s="174" t="s">
        <v>92</v>
      </c>
      <c r="N2" s="174" t="s">
        <v>91</v>
      </c>
      <c r="O2" s="174" t="s">
        <v>92</v>
      </c>
      <c r="P2" s="174" t="s">
        <v>91</v>
      </c>
      <c r="Q2" s="174" t="s">
        <v>92</v>
      </c>
      <c r="R2" s="174" t="s">
        <v>91</v>
      </c>
      <c r="S2" s="174" t="s">
        <v>92</v>
      </c>
      <c r="T2" s="174" t="s">
        <v>91</v>
      </c>
      <c r="U2" s="174" t="s">
        <v>92</v>
      </c>
    </row>
    <row r="3" spans="1:21" x14ac:dyDescent="0.3">
      <c r="A3" s="172" t="s">
        <v>3</v>
      </c>
      <c r="B3" s="174">
        <v>400</v>
      </c>
      <c r="C3" s="174">
        <f>B3*12</f>
        <v>4800</v>
      </c>
      <c r="D3" s="174">
        <v>400</v>
      </c>
      <c r="E3" s="174">
        <f>D3*12</f>
        <v>4800</v>
      </c>
      <c r="F3" s="174">
        <v>500</v>
      </c>
      <c r="G3" s="174">
        <f>F3*12</f>
        <v>6000</v>
      </c>
      <c r="H3" s="174">
        <v>500</v>
      </c>
      <c r="I3" s="174">
        <f>H3*12</f>
        <v>6000</v>
      </c>
      <c r="J3" s="174">
        <v>700</v>
      </c>
      <c r="K3" s="174">
        <f>J3*12</f>
        <v>8400</v>
      </c>
      <c r="L3" s="174">
        <v>1000</v>
      </c>
      <c r="M3" s="174">
        <f>L3*12</f>
        <v>12000</v>
      </c>
      <c r="N3" s="174">
        <v>1400</v>
      </c>
      <c r="O3" s="174">
        <f>N3*12</f>
        <v>16800</v>
      </c>
      <c r="P3" s="174">
        <v>2000</v>
      </c>
      <c r="Q3" s="174">
        <f>P3*12</f>
        <v>24000</v>
      </c>
      <c r="R3" s="174">
        <v>4000</v>
      </c>
      <c r="S3" s="174">
        <f>R3*12</f>
        <v>48000</v>
      </c>
      <c r="T3" s="174">
        <v>4000</v>
      </c>
      <c r="U3" s="174">
        <f>T3*12</f>
        <v>48000</v>
      </c>
    </row>
    <row r="4" spans="1:21" x14ac:dyDescent="0.3">
      <c r="A4" s="172" t="s">
        <v>4</v>
      </c>
      <c r="B4" s="174">
        <v>300</v>
      </c>
      <c r="C4" s="174">
        <f>B4*12</f>
        <v>3600</v>
      </c>
      <c r="D4" s="174">
        <v>300</v>
      </c>
      <c r="E4" s="174">
        <f>D4*12</f>
        <v>3600</v>
      </c>
      <c r="F4" s="174">
        <v>350</v>
      </c>
      <c r="G4" s="174">
        <f t="shared" ref="G4:I6" si="0">F4*12</f>
        <v>4200</v>
      </c>
      <c r="H4" s="174">
        <v>350</v>
      </c>
      <c r="I4" s="174">
        <f t="shared" si="0"/>
        <v>4200</v>
      </c>
      <c r="J4" s="174">
        <v>450</v>
      </c>
      <c r="K4" s="174">
        <f t="shared" ref="K4:M4" si="1">J4*12</f>
        <v>5400</v>
      </c>
      <c r="L4" s="174">
        <v>700</v>
      </c>
      <c r="M4" s="174">
        <f t="shared" si="1"/>
        <v>8400</v>
      </c>
      <c r="N4" s="174">
        <v>1000</v>
      </c>
      <c r="O4" s="174">
        <f t="shared" ref="O4" si="2">N4*12</f>
        <v>12000</v>
      </c>
      <c r="P4" s="174">
        <v>1200</v>
      </c>
      <c r="Q4" s="174">
        <f t="shared" ref="Q4:S6" si="3">P4*12</f>
        <v>14400</v>
      </c>
      <c r="R4" s="174">
        <v>1200</v>
      </c>
      <c r="S4" s="174">
        <f t="shared" si="3"/>
        <v>14400</v>
      </c>
      <c r="T4" s="174">
        <v>1200</v>
      </c>
      <c r="U4" s="174">
        <f t="shared" ref="U4:W4" si="4">T4*12</f>
        <v>14400</v>
      </c>
    </row>
    <row r="5" spans="1:21" x14ac:dyDescent="0.3">
      <c r="A5" s="172" t="s">
        <v>90</v>
      </c>
      <c r="B5" s="174">
        <v>1000</v>
      </c>
      <c r="C5" s="174">
        <f>B5*6</f>
        <v>6000</v>
      </c>
      <c r="D5" s="174">
        <v>1000</v>
      </c>
      <c r="E5" s="174">
        <f>D5*6</f>
        <v>6000</v>
      </c>
      <c r="F5" s="174">
        <v>1200</v>
      </c>
      <c r="G5" s="174">
        <f>F5*6</f>
        <v>7200</v>
      </c>
      <c r="H5" s="174">
        <v>1200</v>
      </c>
      <c r="I5" s="174">
        <f>H5*6</f>
        <v>7200</v>
      </c>
      <c r="J5" s="174">
        <v>1200</v>
      </c>
      <c r="K5" s="174">
        <f>J5*6</f>
        <v>7200</v>
      </c>
      <c r="L5" s="174">
        <v>1400</v>
      </c>
      <c r="M5" s="174">
        <f>L5*6</f>
        <v>8400</v>
      </c>
      <c r="N5" s="174">
        <v>1500</v>
      </c>
      <c r="O5" s="174">
        <f>N5*6</f>
        <v>9000</v>
      </c>
      <c r="P5" s="174">
        <v>1700</v>
      </c>
      <c r="Q5" s="174">
        <f>P5*6</f>
        <v>10200</v>
      </c>
      <c r="R5" s="174">
        <v>1800</v>
      </c>
      <c r="S5" s="174">
        <f>R5*6</f>
        <v>10800</v>
      </c>
      <c r="T5" s="174">
        <v>2100</v>
      </c>
      <c r="U5" s="174">
        <f>T5*6</f>
        <v>12600</v>
      </c>
    </row>
    <row r="6" spans="1:21" x14ac:dyDescent="0.3">
      <c r="A6" s="172" t="s">
        <v>21</v>
      </c>
      <c r="B6" s="174">
        <v>200</v>
      </c>
      <c r="C6" s="174">
        <f t="shared" ref="C6:E6" si="5">B6*12</f>
        <v>2400</v>
      </c>
      <c r="D6" s="174">
        <v>200</v>
      </c>
      <c r="E6" s="174">
        <f t="shared" si="5"/>
        <v>2400</v>
      </c>
      <c r="F6" s="174">
        <v>250</v>
      </c>
      <c r="G6" s="174">
        <f t="shared" si="0"/>
        <v>3000</v>
      </c>
      <c r="H6" s="174">
        <v>250</v>
      </c>
      <c r="I6" s="174">
        <f t="shared" si="0"/>
        <v>3000</v>
      </c>
      <c r="J6" s="174">
        <v>250</v>
      </c>
      <c r="K6" s="174">
        <f t="shared" ref="K6:M6" si="6">J6*12</f>
        <v>3000</v>
      </c>
      <c r="L6" s="174">
        <v>300</v>
      </c>
      <c r="M6" s="174">
        <f t="shared" si="6"/>
        <v>3600</v>
      </c>
      <c r="N6" s="174">
        <v>400</v>
      </c>
      <c r="O6" s="174">
        <f t="shared" ref="O6" si="7">N6*12</f>
        <v>4800</v>
      </c>
      <c r="P6" s="174">
        <v>500</v>
      </c>
      <c r="Q6" s="174">
        <f t="shared" si="3"/>
        <v>6000</v>
      </c>
      <c r="R6" s="174">
        <v>500</v>
      </c>
      <c r="S6" s="174">
        <f t="shared" si="3"/>
        <v>6000</v>
      </c>
      <c r="T6" s="174">
        <v>500</v>
      </c>
      <c r="U6" s="174">
        <f t="shared" ref="U6:W6" si="8">T6*12</f>
        <v>6000</v>
      </c>
    </row>
    <row r="8" spans="1:21" x14ac:dyDescent="0.3">
      <c r="A8" s="172"/>
      <c r="B8" s="173">
        <v>2011</v>
      </c>
      <c r="C8" s="173"/>
      <c r="D8" s="173">
        <v>2012</v>
      </c>
      <c r="E8" s="173"/>
      <c r="F8" s="173">
        <v>2013</v>
      </c>
      <c r="G8" s="173"/>
      <c r="H8" s="173">
        <v>2014</v>
      </c>
      <c r="I8" s="173"/>
      <c r="J8" s="173">
        <v>2015</v>
      </c>
      <c r="K8" s="173"/>
      <c r="L8" s="173">
        <v>2016</v>
      </c>
      <c r="M8" s="173"/>
      <c r="N8" s="173">
        <v>2017</v>
      </c>
      <c r="O8" s="173"/>
      <c r="P8" s="173">
        <v>2018</v>
      </c>
      <c r="Q8" s="173"/>
      <c r="R8" s="173">
        <v>2019</v>
      </c>
      <c r="S8" s="173"/>
      <c r="T8" s="173">
        <v>2020</v>
      </c>
      <c r="U8" s="173"/>
    </row>
    <row r="9" spans="1:21" x14ac:dyDescent="0.3">
      <c r="A9" s="172"/>
      <c r="B9" s="174" t="s">
        <v>91</v>
      </c>
      <c r="C9" s="174" t="s">
        <v>92</v>
      </c>
      <c r="D9" s="174" t="s">
        <v>91</v>
      </c>
      <c r="E9" s="174" t="s">
        <v>92</v>
      </c>
      <c r="F9" s="174" t="s">
        <v>91</v>
      </c>
      <c r="G9" s="174" t="s">
        <v>92</v>
      </c>
      <c r="H9" s="174" t="s">
        <v>91</v>
      </c>
      <c r="I9" s="174" t="s">
        <v>92</v>
      </c>
      <c r="J9" s="174" t="s">
        <v>91</v>
      </c>
      <c r="K9" s="174" t="s">
        <v>92</v>
      </c>
      <c r="L9" s="174" t="s">
        <v>91</v>
      </c>
      <c r="M9" s="174" t="s">
        <v>92</v>
      </c>
      <c r="N9" s="174" t="s">
        <v>91</v>
      </c>
      <c r="O9" s="174" t="s">
        <v>92</v>
      </c>
      <c r="P9" s="174" t="s">
        <v>91</v>
      </c>
      <c r="Q9" s="174" t="s">
        <v>92</v>
      </c>
      <c r="R9" s="174" t="s">
        <v>91</v>
      </c>
      <c r="S9" s="174" t="s">
        <v>92</v>
      </c>
      <c r="T9" s="174" t="s">
        <v>91</v>
      </c>
      <c r="U9" s="174" t="s">
        <v>92</v>
      </c>
    </row>
    <row r="10" spans="1:21" x14ac:dyDescent="0.3">
      <c r="A10" s="172" t="s">
        <v>3</v>
      </c>
      <c r="B10" s="174">
        <v>4000</v>
      </c>
      <c r="C10" s="174">
        <f>B10*12</f>
        <v>48000</v>
      </c>
      <c r="D10" s="174">
        <v>4300</v>
      </c>
      <c r="E10" s="174">
        <f>D10*12</f>
        <v>51600</v>
      </c>
      <c r="F10" s="174">
        <v>4300</v>
      </c>
      <c r="G10" s="174">
        <f>F10*12</f>
        <v>51600</v>
      </c>
      <c r="H10" s="174">
        <v>4600</v>
      </c>
      <c r="I10" s="174">
        <f>H10*12</f>
        <v>55200</v>
      </c>
      <c r="J10" s="174">
        <v>5000</v>
      </c>
      <c r="K10" s="174">
        <f>J10*12</f>
        <v>60000</v>
      </c>
      <c r="L10" s="174"/>
      <c r="M10" s="174">
        <f>L10*12</f>
        <v>0</v>
      </c>
      <c r="N10" s="174"/>
      <c r="O10" s="174">
        <f>N10*12</f>
        <v>0</v>
      </c>
      <c r="P10" s="174"/>
      <c r="Q10" s="174">
        <f>P10*12</f>
        <v>0</v>
      </c>
      <c r="R10" s="174"/>
      <c r="S10" s="174">
        <f>R10*12</f>
        <v>0</v>
      </c>
      <c r="T10" s="174"/>
      <c r="U10" s="174">
        <f>T10*12</f>
        <v>0</v>
      </c>
    </row>
    <row r="11" spans="1:21" x14ac:dyDescent="0.3">
      <c r="A11" s="172" t="s">
        <v>4</v>
      </c>
      <c r="B11" s="174">
        <v>1200</v>
      </c>
      <c r="C11" s="174">
        <f>B11*12</f>
        <v>14400</v>
      </c>
      <c r="D11" s="174">
        <v>1400</v>
      </c>
      <c r="E11" s="174">
        <f>D11*12</f>
        <v>16800</v>
      </c>
      <c r="F11" s="174">
        <v>1400</v>
      </c>
      <c r="G11" s="174">
        <f>F11*12</f>
        <v>16800</v>
      </c>
      <c r="H11" s="174">
        <v>1700</v>
      </c>
      <c r="I11" s="174">
        <f>H11*12</f>
        <v>20400</v>
      </c>
      <c r="J11" s="174"/>
      <c r="K11" s="174">
        <f>J11*12</f>
        <v>0</v>
      </c>
      <c r="L11" s="174"/>
      <c r="M11" s="174">
        <f>L11*12</f>
        <v>0</v>
      </c>
      <c r="N11" s="174"/>
      <c r="O11" s="174">
        <f>N11*12</f>
        <v>0</v>
      </c>
      <c r="P11" s="174"/>
      <c r="Q11" s="174">
        <f>P11*12</f>
        <v>0</v>
      </c>
      <c r="R11" s="174"/>
      <c r="S11" s="174">
        <f>R11*12</f>
        <v>0</v>
      </c>
      <c r="T11" s="174"/>
      <c r="U11" s="174">
        <f>T11*12</f>
        <v>0</v>
      </c>
    </row>
    <row r="12" spans="1:21" x14ac:dyDescent="0.3">
      <c r="A12" s="172" t="s">
        <v>90</v>
      </c>
      <c r="B12" s="174">
        <v>2100</v>
      </c>
      <c r="C12" s="174">
        <f>B12*6</f>
        <v>12600</v>
      </c>
      <c r="D12" s="174">
        <v>3000</v>
      </c>
      <c r="E12" s="174">
        <f>D12*6</f>
        <v>18000</v>
      </c>
      <c r="F12" s="174">
        <v>3000</v>
      </c>
      <c r="G12" s="174">
        <f>F12*6</f>
        <v>18000</v>
      </c>
      <c r="H12" s="174">
        <v>5000</v>
      </c>
      <c r="I12" s="174">
        <f>H12*6</f>
        <v>30000</v>
      </c>
      <c r="J12" s="174"/>
      <c r="K12" s="174">
        <f>J12*6</f>
        <v>0</v>
      </c>
      <c r="L12" s="174"/>
      <c r="M12" s="174">
        <f>L12*6</f>
        <v>0</v>
      </c>
      <c r="N12" s="174"/>
      <c r="O12" s="174">
        <f>N12*6</f>
        <v>0</v>
      </c>
      <c r="P12" s="174"/>
      <c r="Q12" s="174">
        <f>P12*6</f>
        <v>0</v>
      </c>
      <c r="R12" s="174"/>
      <c r="S12" s="174">
        <f>R12*6</f>
        <v>0</v>
      </c>
      <c r="T12" s="174"/>
      <c r="U12" s="174">
        <f>T12*6</f>
        <v>0</v>
      </c>
    </row>
    <row r="13" spans="1:21" x14ac:dyDescent="0.3">
      <c r="A13" s="172" t="s">
        <v>21</v>
      </c>
      <c r="B13" s="174">
        <v>500</v>
      </c>
      <c r="C13" s="174">
        <f>B13*12</f>
        <v>6000</v>
      </c>
      <c r="D13" s="174">
        <v>700</v>
      </c>
      <c r="E13" s="174">
        <f>D13*12</f>
        <v>8400</v>
      </c>
      <c r="F13" s="174">
        <v>700</v>
      </c>
      <c r="G13" s="174">
        <f>F13*12</f>
        <v>8400</v>
      </c>
      <c r="H13" s="174">
        <v>1000</v>
      </c>
      <c r="I13" s="174">
        <f>H13*12</f>
        <v>12000</v>
      </c>
      <c r="J13" s="174"/>
      <c r="K13" s="174">
        <f>J13*12</f>
        <v>0</v>
      </c>
      <c r="L13" s="174"/>
      <c r="M13" s="174">
        <f>L13*12</f>
        <v>0</v>
      </c>
      <c r="N13" s="174"/>
      <c r="O13" s="174">
        <f>N13*12</f>
        <v>0</v>
      </c>
      <c r="P13" s="174"/>
      <c r="Q13" s="174">
        <f>P13*12</f>
        <v>0</v>
      </c>
      <c r="R13" s="174"/>
      <c r="S13" s="174">
        <f>R13*12</f>
        <v>0</v>
      </c>
      <c r="T13" s="174"/>
      <c r="U13" s="174">
        <f>T13*12</f>
        <v>0</v>
      </c>
    </row>
    <row r="14" spans="1:21" x14ac:dyDescent="0.3">
      <c r="A14" s="172" t="s">
        <v>67</v>
      </c>
      <c r="B14" s="174"/>
      <c r="C14" s="174"/>
      <c r="D14" s="174"/>
      <c r="E14" s="174"/>
      <c r="F14" s="174"/>
      <c r="G14" s="174"/>
      <c r="H14" s="174">
        <v>600</v>
      </c>
      <c r="I14" s="174">
        <f>H14*6</f>
        <v>3600</v>
      </c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2"/>
      <c r="U14" s="172"/>
    </row>
    <row r="15" spans="1:21" x14ac:dyDescent="0.3">
      <c r="A15" s="194"/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4"/>
      <c r="U15" s="194"/>
    </row>
    <row r="16" spans="1:21" x14ac:dyDescent="0.3">
      <c r="A16" s="194"/>
      <c r="B16" s="195"/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4"/>
      <c r="U16" s="194"/>
    </row>
    <row r="17" spans="1:24" ht="21.6" thickBot="1" x14ac:dyDescent="0.45">
      <c r="A17" s="242" t="s">
        <v>100</v>
      </c>
      <c r="B17" s="242"/>
      <c r="C17" s="242"/>
      <c r="D17" s="242"/>
      <c r="E17" s="242"/>
      <c r="F17" s="242"/>
      <c r="G17" s="242"/>
      <c r="H17" s="242"/>
      <c r="I17" s="242"/>
      <c r="J17" s="242"/>
      <c r="K17" s="242"/>
      <c r="L17" s="242"/>
    </row>
    <row r="18" spans="1:24" x14ac:dyDescent="0.3">
      <c r="A18" s="202"/>
      <c r="B18" s="203" t="s">
        <v>3</v>
      </c>
      <c r="C18" s="203"/>
      <c r="D18" s="204" t="s">
        <v>4</v>
      </c>
      <c r="E18" s="205"/>
      <c r="F18" s="206" t="s">
        <v>95</v>
      </c>
      <c r="G18" s="207"/>
      <c r="H18" s="208" t="s">
        <v>21</v>
      </c>
      <c r="I18" s="209"/>
      <c r="J18" s="225" t="s">
        <v>96</v>
      </c>
      <c r="K18" s="226"/>
      <c r="L18" s="210" t="s">
        <v>93</v>
      </c>
      <c r="T18" s="171"/>
      <c r="U18" s="171"/>
      <c r="V18" s="171"/>
      <c r="W18" s="171"/>
      <c r="X18" s="171"/>
    </row>
    <row r="19" spans="1:24" x14ac:dyDescent="0.3">
      <c r="A19" s="211"/>
      <c r="B19" s="201" t="s">
        <v>91</v>
      </c>
      <c r="C19" s="175" t="s">
        <v>92</v>
      </c>
      <c r="D19" s="200" t="s">
        <v>91</v>
      </c>
      <c r="E19" s="175" t="s">
        <v>92</v>
      </c>
      <c r="F19" s="199" t="s">
        <v>91</v>
      </c>
      <c r="G19" s="175" t="s">
        <v>92</v>
      </c>
      <c r="H19" s="198" t="s">
        <v>91</v>
      </c>
      <c r="I19" s="175" t="s">
        <v>92</v>
      </c>
      <c r="J19" s="227" t="s">
        <v>91</v>
      </c>
      <c r="K19" s="224" t="s">
        <v>92</v>
      </c>
      <c r="L19" s="212" t="s">
        <v>94</v>
      </c>
      <c r="T19" s="171"/>
      <c r="U19" s="171"/>
      <c r="V19" s="171"/>
      <c r="W19" s="171"/>
      <c r="X19" s="171"/>
    </row>
    <row r="20" spans="1:24" ht="18" x14ac:dyDescent="0.3">
      <c r="A20" s="213">
        <v>2000</v>
      </c>
      <c r="B20" s="176">
        <v>400</v>
      </c>
      <c r="C20" s="190">
        <f>B20*12</f>
        <v>4800</v>
      </c>
      <c r="D20" s="180">
        <v>300</v>
      </c>
      <c r="E20" s="190">
        <f>D20*12</f>
        <v>3600</v>
      </c>
      <c r="F20" s="183">
        <v>1000</v>
      </c>
      <c r="G20" s="190">
        <f>F20*6</f>
        <v>6000</v>
      </c>
      <c r="H20" s="187">
        <v>200</v>
      </c>
      <c r="I20" s="190">
        <f t="shared" ref="I20" si="9">H20*12</f>
        <v>2400</v>
      </c>
      <c r="J20" s="228"/>
      <c r="K20" s="190"/>
      <c r="L20" s="214">
        <f>I20+G20+E20+C20</f>
        <v>16800</v>
      </c>
      <c r="T20" s="171"/>
      <c r="U20" s="171"/>
    </row>
    <row r="21" spans="1:24" ht="18" x14ac:dyDescent="0.3">
      <c r="A21" s="213">
        <v>2001</v>
      </c>
      <c r="B21" s="177"/>
      <c r="C21" s="191"/>
      <c r="D21" s="181"/>
      <c r="E21" s="191"/>
      <c r="F21" s="184"/>
      <c r="G21" s="191"/>
      <c r="H21" s="188"/>
      <c r="I21" s="191"/>
      <c r="J21" s="229"/>
      <c r="K21" s="191"/>
      <c r="L21" s="215"/>
      <c r="T21" s="171"/>
      <c r="U21" s="171"/>
    </row>
    <row r="22" spans="1:24" ht="18" x14ac:dyDescent="0.3">
      <c r="A22" s="213">
        <v>2002</v>
      </c>
      <c r="B22" s="176">
        <v>500</v>
      </c>
      <c r="C22" s="190">
        <f>B22*12</f>
        <v>6000</v>
      </c>
      <c r="D22" s="180">
        <v>350</v>
      </c>
      <c r="E22" s="190">
        <f t="shared" ref="E22" si="10">D22*12</f>
        <v>4200</v>
      </c>
      <c r="F22" s="183">
        <v>1200</v>
      </c>
      <c r="G22" s="190">
        <f>F22*6</f>
        <v>7200</v>
      </c>
      <c r="H22" s="187">
        <v>250</v>
      </c>
      <c r="I22" s="190">
        <f t="shared" ref="I22" si="11">H22*12</f>
        <v>3000</v>
      </c>
      <c r="J22" s="228"/>
      <c r="K22" s="190"/>
      <c r="L22" s="214">
        <f>I22+G22+E22+C22</f>
        <v>20400</v>
      </c>
      <c r="T22" s="171"/>
      <c r="U22" s="171"/>
    </row>
    <row r="23" spans="1:24" ht="18" x14ac:dyDescent="0.3">
      <c r="A23" s="213">
        <v>2003</v>
      </c>
      <c r="B23" s="177"/>
      <c r="C23" s="191"/>
      <c r="D23" s="181"/>
      <c r="E23" s="191"/>
      <c r="F23" s="184"/>
      <c r="G23" s="191"/>
      <c r="H23" s="188"/>
      <c r="I23" s="191"/>
      <c r="J23" s="229"/>
      <c r="K23" s="191"/>
      <c r="L23" s="215"/>
      <c r="T23" s="171"/>
      <c r="U23" s="171"/>
    </row>
    <row r="24" spans="1:24" ht="18" x14ac:dyDescent="0.3">
      <c r="A24" s="213">
        <v>2004</v>
      </c>
      <c r="B24" s="178">
        <v>700</v>
      </c>
      <c r="C24" s="192">
        <f>B24*12</f>
        <v>8400</v>
      </c>
      <c r="D24" s="182">
        <v>450</v>
      </c>
      <c r="E24" s="192">
        <v>5400</v>
      </c>
      <c r="F24" s="185">
        <v>1200</v>
      </c>
      <c r="G24" s="192">
        <v>7200</v>
      </c>
      <c r="H24" s="189">
        <v>250</v>
      </c>
      <c r="I24" s="192">
        <v>3000</v>
      </c>
      <c r="J24" s="230"/>
      <c r="K24" s="192"/>
      <c r="L24" s="220">
        <f>I24+G24+E24+C24</f>
        <v>24000</v>
      </c>
      <c r="Q24" s="186"/>
      <c r="T24" s="171"/>
      <c r="U24" s="171"/>
    </row>
    <row r="25" spans="1:24" ht="18" x14ac:dyDescent="0.3">
      <c r="A25" s="213">
        <v>2005</v>
      </c>
      <c r="B25" s="178">
        <v>1000</v>
      </c>
      <c r="C25" s="192">
        <f>B25*12</f>
        <v>12000</v>
      </c>
      <c r="D25" s="182">
        <v>700</v>
      </c>
      <c r="E25" s="192">
        <v>8400</v>
      </c>
      <c r="F25" s="185">
        <v>1400</v>
      </c>
      <c r="G25" s="192">
        <v>8400</v>
      </c>
      <c r="H25" s="189">
        <v>300</v>
      </c>
      <c r="I25" s="192">
        <v>3600</v>
      </c>
      <c r="J25" s="230"/>
      <c r="K25" s="192"/>
      <c r="L25" s="220">
        <f>I25+G25+E25+C25</f>
        <v>32400</v>
      </c>
      <c r="T25" s="171"/>
      <c r="U25" s="171"/>
    </row>
    <row r="26" spans="1:24" ht="18" x14ac:dyDescent="0.3">
      <c r="A26" s="213">
        <v>2006</v>
      </c>
      <c r="B26" s="178">
        <v>1400</v>
      </c>
      <c r="C26" s="192">
        <f>B26*12</f>
        <v>16800</v>
      </c>
      <c r="D26" s="182">
        <v>1000</v>
      </c>
      <c r="E26" s="192">
        <v>12000</v>
      </c>
      <c r="F26" s="185">
        <v>1500</v>
      </c>
      <c r="G26" s="192">
        <v>9000</v>
      </c>
      <c r="H26" s="189">
        <v>400</v>
      </c>
      <c r="I26" s="192">
        <v>4800</v>
      </c>
      <c r="J26" s="230"/>
      <c r="K26" s="192"/>
      <c r="L26" s="220">
        <f>I26+G26+E26+C26</f>
        <v>42600</v>
      </c>
      <c r="T26" s="171"/>
      <c r="U26" s="171"/>
    </row>
    <row r="27" spans="1:24" ht="18" x14ac:dyDescent="0.3">
      <c r="A27" s="213">
        <v>2007</v>
      </c>
      <c r="B27" s="178">
        <v>2000</v>
      </c>
      <c r="C27" s="192">
        <f>B27*12</f>
        <v>24000</v>
      </c>
      <c r="D27" s="182">
        <v>1200</v>
      </c>
      <c r="E27" s="192">
        <v>14400</v>
      </c>
      <c r="F27" s="185">
        <v>1700</v>
      </c>
      <c r="G27" s="192">
        <v>10200</v>
      </c>
      <c r="H27" s="189">
        <v>500</v>
      </c>
      <c r="I27" s="192">
        <v>6000</v>
      </c>
      <c r="J27" s="230"/>
      <c r="K27" s="192"/>
      <c r="L27" s="220">
        <f>I27+G27+E27+C27</f>
        <v>54600</v>
      </c>
      <c r="T27" s="171"/>
      <c r="U27" s="171"/>
    </row>
    <row r="28" spans="1:24" ht="18" x14ac:dyDescent="0.3">
      <c r="A28" s="213">
        <v>2008</v>
      </c>
      <c r="B28" s="176">
        <v>4000</v>
      </c>
      <c r="C28" s="190">
        <f>B28*12</f>
        <v>48000</v>
      </c>
      <c r="D28" s="180">
        <v>1200</v>
      </c>
      <c r="E28" s="190">
        <v>14400</v>
      </c>
      <c r="F28" s="185">
        <v>1800</v>
      </c>
      <c r="G28" s="190">
        <v>10800</v>
      </c>
      <c r="H28" s="189">
        <v>500</v>
      </c>
      <c r="I28" s="190">
        <v>6000</v>
      </c>
      <c r="J28" s="230"/>
      <c r="K28" s="190"/>
      <c r="L28" s="220">
        <f>I28+G28+E28+C28</f>
        <v>79200</v>
      </c>
      <c r="P28" s="186"/>
      <c r="T28" s="171"/>
      <c r="U28" s="171"/>
    </row>
    <row r="29" spans="1:24" ht="18" x14ac:dyDescent="0.3">
      <c r="A29" s="213">
        <v>2009</v>
      </c>
      <c r="B29" s="179"/>
      <c r="C29" s="193"/>
      <c r="D29" s="221"/>
      <c r="E29" s="193"/>
      <c r="F29" s="183">
        <v>2100</v>
      </c>
      <c r="G29" s="193">
        <v>12600</v>
      </c>
      <c r="H29" s="187">
        <v>500</v>
      </c>
      <c r="I29" s="193">
        <v>6000</v>
      </c>
      <c r="J29" s="228"/>
      <c r="K29" s="193"/>
      <c r="L29" s="222">
        <f>I29+G29+E28+C28</f>
        <v>81000</v>
      </c>
      <c r="P29" s="186"/>
      <c r="T29" s="171"/>
      <c r="U29" s="171"/>
    </row>
    <row r="30" spans="1:24" ht="18" x14ac:dyDescent="0.3">
      <c r="A30" s="213">
        <v>2010</v>
      </c>
      <c r="B30" s="177"/>
      <c r="C30" s="191"/>
      <c r="D30" s="181"/>
      <c r="E30" s="191"/>
      <c r="F30" s="184"/>
      <c r="G30" s="191"/>
      <c r="H30" s="188"/>
      <c r="I30" s="191"/>
      <c r="J30" s="229"/>
      <c r="K30" s="191"/>
      <c r="L30" s="223"/>
      <c r="T30" s="171"/>
      <c r="U30" s="171"/>
    </row>
    <row r="31" spans="1:24" ht="18" x14ac:dyDescent="0.3">
      <c r="A31" s="213">
        <v>2011</v>
      </c>
      <c r="B31" s="176">
        <v>4300</v>
      </c>
      <c r="C31" s="190">
        <f>B31*12</f>
        <v>51600</v>
      </c>
      <c r="D31" s="180">
        <v>1400</v>
      </c>
      <c r="E31" s="190">
        <v>16800</v>
      </c>
      <c r="F31" s="183">
        <v>3000</v>
      </c>
      <c r="G31" s="190">
        <v>18000</v>
      </c>
      <c r="H31" s="187">
        <v>700</v>
      </c>
      <c r="I31" s="190">
        <v>8400</v>
      </c>
      <c r="J31" s="228"/>
      <c r="K31" s="190"/>
      <c r="L31" s="222">
        <f>I31+G31+E31+C31</f>
        <v>94800</v>
      </c>
      <c r="T31" s="171"/>
      <c r="U31" s="171"/>
    </row>
    <row r="32" spans="1:24" ht="18" x14ac:dyDescent="0.3">
      <c r="A32" s="213">
        <v>2012</v>
      </c>
      <c r="B32" s="177"/>
      <c r="C32" s="191"/>
      <c r="D32" s="181"/>
      <c r="E32" s="191"/>
      <c r="F32" s="184"/>
      <c r="G32" s="191"/>
      <c r="H32" s="188"/>
      <c r="I32" s="191"/>
      <c r="J32" s="229"/>
      <c r="K32" s="191"/>
      <c r="L32" s="223"/>
      <c r="T32" s="171"/>
      <c r="U32" s="171"/>
    </row>
    <row r="33" spans="1:21" ht="18" x14ac:dyDescent="0.3">
      <c r="A33" s="213">
        <v>2013</v>
      </c>
      <c r="B33" s="178">
        <v>4600</v>
      </c>
      <c r="C33" s="192">
        <f>B33*12</f>
        <v>55200</v>
      </c>
      <c r="D33" s="182">
        <v>1700</v>
      </c>
      <c r="E33" s="192">
        <v>20400</v>
      </c>
      <c r="F33" s="185">
        <v>5000</v>
      </c>
      <c r="G33" s="192">
        <v>30000</v>
      </c>
      <c r="H33" s="189">
        <v>1000</v>
      </c>
      <c r="I33" s="192">
        <v>12000</v>
      </c>
      <c r="J33" s="230">
        <v>250</v>
      </c>
      <c r="K33" s="192">
        <f>J33*6</f>
        <v>1500</v>
      </c>
      <c r="L33" s="220">
        <f>I33+G33+E33+C33+K33</f>
        <v>119100</v>
      </c>
      <c r="T33" s="171"/>
      <c r="U33" s="171"/>
    </row>
    <row r="34" spans="1:21" ht="18" x14ac:dyDescent="0.3">
      <c r="A34" s="213">
        <v>2014</v>
      </c>
      <c r="B34" s="176">
        <v>5000</v>
      </c>
      <c r="C34" s="190">
        <f>B34*12</f>
        <v>60000</v>
      </c>
      <c r="D34" s="182"/>
      <c r="E34" s="233"/>
      <c r="F34" s="183">
        <v>5000</v>
      </c>
      <c r="G34" s="190">
        <f>F34*6</f>
        <v>30000</v>
      </c>
      <c r="H34" s="187">
        <v>1000</v>
      </c>
      <c r="I34" s="190">
        <f>H34*12</f>
        <v>12000</v>
      </c>
      <c r="J34" s="230"/>
      <c r="K34" s="233"/>
      <c r="L34" s="216"/>
      <c r="T34" s="171"/>
      <c r="U34" s="171"/>
    </row>
    <row r="35" spans="1:21" ht="18" x14ac:dyDescent="0.3">
      <c r="A35" s="213">
        <v>2015</v>
      </c>
      <c r="B35" s="179"/>
      <c r="C35" s="193"/>
      <c r="D35" s="182"/>
      <c r="E35" s="234"/>
      <c r="F35" s="238"/>
      <c r="G35" s="193"/>
      <c r="H35" s="236"/>
      <c r="I35" s="193"/>
      <c r="J35" s="230"/>
      <c r="K35" s="234"/>
      <c r="L35" s="216"/>
      <c r="T35" s="171"/>
      <c r="U35" s="171"/>
    </row>
    <row r="36" spans="1:21" ht="18" x14ac:dyDescent="0.3">
      <c r="A36" s="213">
        <v>2016</v>
      </c>
      <c r="B36" s="179"/>
      <c r="C36" s="193"/>
      <c r="D36" s="182"/>
      <c r="E36" s="234"/>
      <c r="F36" s="238"/>
      <c r="G36" s="193"/>
      <c r="H36" s="236"/>
      <c r="I36" s="193"/>
      <c r="J36" s="230"/>
      <c r="K36" s="234"/>
      <c r="L36" s="216"/>
      <c r="T36" s="171"/>
      <c r="U36" s="171"/>
    </row>
    <row r="37" spans="1:21" ht="18" x14ac:dyDescent="0.3">
      <c r="A37" s="213">
        <v>2017</v>
      </c>
      <c r="B37" s="179"/>
      <c r="C37" s="193"/>
      <c r="D37" s="182">
        <v>4000</v>
      </c>
      <c r="E37" s="240">
        <f>D37*12+1000</f>
        <v>49000</v>
      </c>
      <c r="F37" s="238"/>
      <c r="G37" s="193"/>
      <c r="H37" s="236"/>
      <c r="I37" s="193"/>
      <c r="J37" s="230">
        <v>6650</v>
      </c>
      <c r="K37" s="240">
        <f>J37*6</f>
        <v>39900</v>
      </c>
      <c r="L37" s="220">
        <f>K37+I34+G34+E37+C34</f>
        <v>190900</v>
      </c>
      <c r="T37" s="171"/>
      <c r="U37" s="171"/>
    </row>
    <row r="38" spans="1:21" ht="18" x14ac:dyDescent="0.3">
      <c r="A38" s="213">
        <v>2018</v>
      </c>
      <c r="B38" s="179"/>
      <c r="C38" s="193"/>
      <c r="D38" s="180">
        <v>4000</v>
      </c>
      <c r="E38" s="190">
        <f>D38*12</f>
        <v>48000</v>
      </c>
      <c r="F38" s="238"/>
      <c r="G38" s="193"/>
      <c r="H38" s="236"/>
      <c r="I38" s="193"/>
      <c r="J38" s="230">
        <v>6650</v>
      </c>
      <c r="K38" s="240">
        <f>J38*6</f>
        <v>39900</v>
      </c>
      <c r="L38" s="220">
        <f>K38+I34+G34+E38+C34</f>
        <v>189900</v>
      </c>
      <c r="T38" s="171"/>
      <c r="U38" s="171"/>
    </row>
    <row r="39" spans="1:21" ht="18.600000000000001" thickBot="1" x14ac:dyDescent="0.35">
      <c r="A39" s="217">
        <v>2019</v>
      </c>
      <c r="B39" s="232"/>
      <c r="C39" s="235"/>
      <c r="D39" s="181"/>
      <c r="E39" s="191"/>
      <c r="F39" s="239"/>
      <c r="G39" s="235"/>
      <c r="H39" s="237"/>
      <c r="I39" s="235"/>
      <c r="J39" s="231"/>
      <c r="K39" s="218"/>
      <c r="L39" s="219"/>
      <c r="T39" s="171"/>
      <c r="U39" s="171"/>
    </row>
    <row r="40" spans="1:21" ht="9" customHeight="1" x14ac:dyDescent="0.3"/>
    <row r="41" spans="1:21" s="1" customFormat="1" x14ac:dyDescent="0.3">
      <c r="A41" s="1" t="s">
        <v>97</v>
      </c>
      <c r="B41" s="241"/>
      <c r="C41" s="241"/>
      <c r="D41" s="241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</row>
  </sheetData>
  <mergeCells count="75">
    <mergeCell ref="A17:L17"/>
    <mergeCell ref="D38:D39"/>
    <mergeCell ref="E38:E39"/>
    <mergeCell ref="B34:B39"/>
    <mergeCell ref="C34:C39"/>
    <mergeCell ref="H34:H39"/>
    <mergeCell ref="I34:I39"/>
    <mergeCell ref="F34:F39"/>
    <mergeCell ref="G34:G39"/>
    <mergeCell ref="J18:K18"/>
    <mergeCell ref="G28:G30"/>
    <mergeCell ref="I28:I30"/>
    <mergeCell ref="K20:K21"/>
    <mergeCell ref="K22:K23"/>
    <mergeCell ref="K28:K30"/>
    <mergeCell ref="K31:K32"/>
    <mergeCell ref="L29:L30"/>
    <mergeCell ref="D31:D32"/>
    <mergeCell ref="E31:E32"/>
    <mergeCell ref="F31:F32"/>
    <mergeCell ref="G31:G32"/>
    <mergeCell ref="H31:H32"/>
    <mergeCell ref="I31:I32"/>
    <mergeCell ref="L31:L32"/>
    <mergeCell ref="A18:A19"/>
    <mergeCell ref="L20:L21"/>
    <mergeCell ref="L22:L23"/>
    <mergeCell ref="D28:D30"/>
    <mergeCell ref="E28:E30"/>
    <mergeCell ref="F29:F30"/>
    <mergeCell ref="H29:H30"/>
    <mergeCell ref="D20:D21"/>
    <mergeCell ref="E20:E21"/>
    <mergeCell ref="F20:F21"/>
    <mergeCell ref="G20:G21"/>
    <mergeCell ref="D22:D23"/>
    <mergeCell ref="E22:E23"/>
    <mergeCell ref="F22:F23"/>
    <mergeCell ref="G22:G23"/>
    <mergeCell ref="R8:S8"/>
    <mergeCell ref="T8:U8"/>
    <mergeCell ref="B28:B30"/>
    <mergeCell ref="C28:C30"/>
    <mergeCell ref="B31:B32"/>
    <mergeCell ref="C31:C32"/>
    <mergeCell ref="H20:H21"/>
    <mergeCell ref="I20:I21"/>
    <mergeCell ref="H22:H23"/>
    <mergeCell ref="I22:I23"/>
    <mergeCell ref="B20:B21"/>
    <mergeCell ref="C20:C21"/>
    <mergeCell ref="B22:B23"/>
    <mergeCell ref="C22:C23"/>
    <mergeCell ref="T1:U1"/>
    <mergeCell ref="B8:C8"/>
    <mergeCell ref="D8:E8"/>
    <mergeCell ref="F8:G8"/>
    <mergeCell ref="H8:I8"/>
    <mergeCell ref="J8:K8"/>
    <mergeCell ref="P1:Q1"/>
    <mergeCell ref="R1:S1"/>
    <mergeCell ref="B1:C1"/>
    <mergeCell ref="B18:C18"/>
    <mergeCell ref="D18:E18"/>
    <mergeCell ref="F18:G18"/>
    <mergeCell ref="H18:I18"/>
    <mergeCell ref="L8:M8"/>
    <mergeCell ref="N8:O8"/>
    <mergeCell ref="P8:Q8"/>
    <mergeCell ref="D1:E1"/>
    <mergeCell ref="F1:G1"/>
    <mergeCell ref="H1:I1"/>
    <mergeCell ref="J1:K1"/>
    <mergeCell ref="L1:M1"/>
    <mergeCell ref="N1:O1"/>
  </mergeCells>
  <pageMargins left="0.7" right="0.7" top="0.75" bottom="0.75" header="0.3" footer="0.3"/>
  <pageSetup paperSize="9" orientation="portrait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4" workbookViewId="0">
      <selection activeCell="F11" sqref="F11"/>
    </sheetView>
  </sheetViews>
  <sheetFormatPr defaultRowHeight="14.4" x14ac:dyDescent="0.3"/>
  <cols>
    <col min="1" max="1" width="52.33203125" customWidth="1"/>
  </cols>
  <sheetData>
    <row r="1" spans="1:3" s="1" customFormat="1" x14ac:dyDescent="0.3">
      <c r="A1" s="1" t="s">
        <v>98</v>
      </c>
    </row>
    <row r="2" spans="1:3" x14ac:dyDescent="0.3">
      <c r="A2" s="172"/>
      <c r="B2" s="172" t="s">
        <v>22</v>
      </c>
      <c r="C2" s="172" t="s">
        <v>23</v>
      </c>
    </row>
    <row r="3" spans="1:3" x14ac:dyDescent="0.3">
      <c r="A3" s="172" t="s">
        <v>6</v>
      </c>
      <c r="B3" s="172"/>
      <c r="C3" s="172"/>
    </row>
    <row r="4" spans="1:3" x14ac:dyDescent="0.3">
      <c r="A4" s="172" t="s">
        <v>7</v>
      </c>
      <c r="B4" s="172"/>
      <c r="C4" s="172"/>
    </row>
    <row r="5" spans="1:3" x14ac:dyDescent="0.3">
      <c r="A5" s="172" t="s">
        <v>8</v>
      </c>
      <c r="B5" s="172"/>
      <c r="C5" s="172"/>
    </row>
    <row r="6" spans="1:3" x14ac:dyDescent="0.3">
      <c r="A6" s="172" t="s">
        <v>9</v>
      </c>
      <c r="B6" s="172"/>
      <c r="C6" s="172"/>
    </row>
    <row r="7" spans="1:3" x14ac:dyDescent="0.3">
      <c r="A7" s="172" t="s">
        <v>10</v>
      </c>
      <c r="B7" s="172"/>
      <c r="C7" s="172"/>
    </row>
    <row r="8" spans="1:3" x14ac:dyDescent="0.3">
      <c r="A8" s="172" t="s">
        <v>11</v>
      </c>
      <c r="B8" s="172"/>
      <c r="C8" s="172"/>
    </row>
    <row r="9" spans="1:3" x14ac:dyDescent="0.3">
      <c r="A9" s="172" t="s">
        <v>12</v>
      </c>
      <c r="B9" s="172"/>
      <c r="C9" s="172"/>
    </row>
    <row r="10" spans="1:3" x14ac:dyDescent="0.3">
      <c r="A10" s="172" t="s">
        <v>13</v>
      </c>
      <c r="B10" s="172"/>
      <c r="C10" s="172"/>
    </row>
    <row r="11" spans="1:3" x14ac:dyDescent="0.3">
      <c r="A11" s="172" t="s">
        <v>14</v>
      </c>
      <c r="B11" s="172"/>
      <c r="C11" s="172"/>
    </row>
    <row r="12" spans="1:3" x14ac:dyDescent="0.3">
      <c r="A12" s="172" t="s">
        <v>15</v>
      </c>
      <c r="B12" s="172"/>
      <c r="C12" s="172"/>
    </row>
    <row r="13" spans="1:3" x14ac:dyDescent="0.3">
      <c r="A13" s="172" t="s">
        <v>16</v>
      </c>
      <c r="B13" s="172"/>
      <c r="C13" s="172"/>
    </row>
    <row r="14" spans="1:3" x14ac:dyDescent="0.3">
      <c r="A14" s="172" t="s">
        <v>17</v>
      </c>
      <c r="B14" s="172"/>
      <c r="C14" s="172"/>
    </row>
    <row r="15" spans="1:3" x14ac:dyDescent="0.3">
      <c r="A15" s="172" t="s">
        <v>18</v>
      </c>
      <c r="B15" s="172"/>
      <c r="C15" s="172"/>
    </row>
    <row r="16" spans="1:3" x14ac:dyDescent="0.3">
      <c r="A16" s="172" t="s">
        <v>19</v>
      </c>
      <c r="B16" s="172"/>
      <c r="C16" s="172"/>
    </row>
    <row r="17" spans="1:3" x14ac:dyDescent="0.3">
      <c r="A17" s="172" t="s">
        <v>62</v>
      </c>
      <c r="B17" s="172"/>
      <c r="C17" s="172"/>
    </row>
    <row r="18" spans="1:3" x14ac:dyDescent="0.3">
      <c r="A18" s="172" t="s">
        <v>20</v>
      </c>
      <c r="B18" s="172"/>
      <c r="C18" s="172"/>
    </row>
    <row r="19" spans="1:3" x14ac:dyDescent="0.3">
      <c r="A19" s="196" t="s">
        <v>2</v>
      </c>
      <c r="B19" s="172"/>
      <c r="C19" s="172"/>
    </row>
    <row r="20" spans="1:3" x14ac:dyDescent="0.3">
      <c r="A20" s="197" t="s">
        <v>3</v>
      </c>
      <c r="B20" s="172">
        <v>5000</v>
      </c>
      <c r="C20" s="172">
        <f>B20*12</f>
        <v>60000</v>
      </c>
    </row>
    <row r="21" spans="1:3" x14ac:dyDescent="0.3">
      <c r="A21" s="197" t="s">
        <v>4</v>
      </c>
      <c r="B21" s="172">
        <v>3500</v>
      </c>
      <c r="C21" s="172">
        <f t="shared" ref="C21:C23" si="0">B21*12</f>
        <v>42000</v>
      </c>
    </row>
    <row r="22" spans="1:3" x14ac:dyDescent="0.3">
      <c r="A22" s="197" t="s">
        <v>63</v>
      </c>
      <c r="B22" s="172">
        <v>3000</v>
      </c>
      <c r="C22" s="172">
        <v>70000</v>
      </c>
    </row>
    <row r="23" spans="1:3" x14ac:dyDescent="0.3">
      <c r="A23" s="197" t="s">
        <v>21</v>
      </c>
      <c r="B23" s="172">
        <v>1000</v>
      </c>
      <c r="C23" s="172">
        <f t="shared" si="0"/>
        <v>12000</v>
      </c>
    </row>
    <row r="24" spans="1:3" x14ac:dyDescent="0.3">
      <c r="A24" s="172"/>
      <c r="B24" s="172"/>
      <c r="C24" s="196">
        <f>SUM(C20:C23)</f>
        <v>184000</v>
      </c>
    </row>
    <row r="32" spans="1:3" x14ac:dyDescent="0.3">
      <c r="A32" t="s">
        <v>5</v>
      </c>
    </row>
    <row r="33" spans="1:1" x14ac:dyDescent="0.3">
      <c r="A33" t="s">
        <v>0</v>
      </c>
    </row>
    <row r="34" spans="1:1" x14ac:dyDescent="0.3">
      <c r="A34" t="s">
        <v>1</v>
      </c>
    </row>
  </sheetData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СВОДНАЯ ПО ОТЧЕТАМ РК</vt:lpstr>
      <vt:lpstr>ФОТ</vt:lpstr>
      <vt:lpstr>Статьи сметы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XXX</cp:lastModifiedBy>
  <cp:lastPrinted>2019-08-01T04:48:58Z</cp:lastPrinted>
  <dcterms:created xsi:type="dcterms:W3CDTF">2019-07-29T19:15:30Z</dcterms:created>
  <dcterms:modified xsi:type="dcterms:W3CDTF">2019-08-01T20:50:08Z</dcterms:modified>
</cp:coreProperties>
</file>